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chive\D\отчетность 2010-2018\план факт 2018\Минтранс\1 квартал 2018\"/>
    </mc:Choice>
  </mc:AlternateContent>
  <xr:revisionPtr revIDLastSave="0" documentId="13_ncr:1_{3D5379AE-53CB-4364-85E8-018AFFCBA06F}" xr6:coauthVersionLast="28" xr6:coauthVersionMax="28" xr10:uidLastSave="{00000000-0000-0000-0000-000000000000}"/>
  <bookViews>
    <workbookView xWindow="0" yWindow="0" windowWidth="16380" windowHeight="8190" tabRatio="500" xr2:uid="{00000000-000D-0000-FFFF-FFFF00000000}"/>
  </bookViews>
  <sheets>
    <sheet name="13 Квартал осн этапы " sheetId="1" r:id="rId1"/>
  </sheets>
  <definedNames>
    <definedName name="Print_Titles_0" localSheetId="0">'13 Квартал осн этапы '!$16:$18</definedName>
    <definedName name="Print_Titles_0_0" localSheetId="0">'13 Квартал осн этапы '!$16:$18</definedName>
    <definedName name="_xlnm.Print_Titles" localSheetId="0">'13 Квартал осн этапы '!$16:$18</definedName>
    <definedName name="_xlnm.Print_Area" localSheetId="0">'13 Квартал осн этапы '!$A$1:$W$78</definedName>
  </definedNames>
  <calcPr calcId="171027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49" i="1" l="1"/>
  <c r="N50" i="1"/>
  <c r="I51" i="1"/>
  <c r="I52" i="1"/>
  <c r="I53" i="1"/>
  <c r="F75" i="1" l="1"/>
  <c r="F52" i="1"/>
  <c r="H52" i="1"/>
  <c r="U36" i="1" l="1"/>
  <c r="U34" i="1"/>
  <c r="V34" i="1"/>
  <c r="U32" i="1"/>
  <c r="U31" i="1"/>
  <c r="G75" i="1"/>
  <c r="G53" i="1"/>
  <c r="H50" i="1"/>
  <c r="G52" i="1"/>
  <c r="G32" i="1"/>
  <c r="F50" i="1"/>
  <c r="D52" i="1"/>
  <c r="D53" i="1"/>
  <c r="D54" i="1"/>
  <c r="G50" i="1" l="1"/>
  <c r="D50" i="1" s="1"/>
  <c r="S52" i="1"/>
  <c r="S53" i="1"/>
  <c r="N52" i="1"/>
  <c r="O52" i="1"/>
  <c r="P52" i="1"/>
  <c r="Q52" i="1"/>
  <c r="R52" i="1"/>
  <c r="N53" i="1"/>
  <c r="O53" i="1"/>
  <c r="P53" i="1"/>
  <c r="Q53" i="1"/>
  <c r="R53" i="1"/>
  <c r="E77" i="1"/>
  <c r="F77" i="1"/>
  <c r="F27" i="1" s="1"/>
  <c r="G77" i="1"/>
  <c r="H77" i="1"/>
  <c r="J77" i="1"/>
  <c r="K77" i="1"/>
  <c r="L77" i="1"/>
  <c r="L27" i="1" s="1"/>
  <c r="M77" i="1"/>
  <c r="O77" i="1"/>
  <c r="Q77" i="1"/>
  <c r="S77" i="1"/>
  <c r="T77" i="1"/>
  <c r="U77" i="1"/>
  <c r="V77" i="1"/>
  <c r="V27" i="1" s="1"/>
  <c r="W77" i="1"/>
  <c r="E74" i="1"/>
  <c r="E25" i="1" s="1"/>
  <c r="F74" i="1"/>
  <c r="G74" i="1"/>
  <c r="G25" i="1" s="1"/>
  <c r="H74" i="1"/>
  <c r="J74" i="1"/>
  <c r="K74" i="1"/>
  <c r="M74" i="1"/>
  <c r="M25" i="1" s="1"/>
  <c r="O74" i="1"/>
  <c r="T74" i="1"/>
  <c r="U74" i="1"/>
  <c r="V74" i="1"/>
  <c r="W74" i="1"/>
  <c r="W25" i="1" s="1"/>
  <c r="D59" i="1"/>
  <c r="S78" i="1"/>
  <c r="Q78" i="1"/>
  <c r="P78" i="1"/>
  <c r="P77" i="1" s="1"/>
  <c r="O78" i="1"/>
  <c r="D78" i="1"/>
  <c r="T27" i="1"/>
  <c r="K27" i="1"/>
  <c r="G27" i="1"/>
  <c r="E27" i="1"/>
  <c r="S74" i="1"/>
  <c r="R75" i="1"/>
  <c r="R74" i="1" s="1"/>
  <c r="O75" i="1"/>
  <c r="L74" i="1"/>
  <c r="L25" i="1" s="1"/>
  <c r="P75" i="1"/>
  <c r="P74" i="1" s="1"/>
  <c r="D75" i="1"/>
  <c r="D74" i="1" s="1"/>
  <c r="V25" i="1"/>
  <c r="J25" i="1"/>
  <c r="W59" i="1"/>
  <c r="Q60" i="1"/>
  <c r="J59" i="1"/>
  <c r="J48" i="1" s="1"/>
  <c r="J23" i="1" s="1"/>
  <c r="G59" i="1"/>
  <c r="F59" i="1"/>
  <c r="L59" i="1"/>
  <c r="H59" i="1"/>
  <c r="V50" i="1"/>
  <c r="V49" i="1" s="1"/>
  <c r="U50" i="1"/>
  <c r="U49" i="1" s="1"/>
  <c r="R54" i="1"/>
  <c r="Q54" i="1"/>
  <c r="P54" i="1"/>
  <c r="O54" i="1"/>
  <c r="I54" i="1"/>
  <c r="S51" i="1"/>
  <c r="R51" i="1"/>
  <c r="Q51" i="1"/>
  <c r="P51" i="1"/>
  <c r="O51" i="1"/>
  <c r="N51" i="1"/>
  <c r="W50" i="1"/>
  <c r="W49" i="1" s="1"/>
  <c r="T50" i="1"/>
  <c r="L50" i="1"/>
  <c r="L49" i="1" s="1"/>
  <c r="E50" i="1"/>
  <c r="O50" i="1" s="1"/>
  <c r="T49" i="1"/>
  <c r="W35" i="1"/>
  <c r="O36" i="1"/>
  <c r="R36" i="1"/>
  <c r="V35" i="1"/>
  <c r="O35" i="1"/>
  <c r="W33" i="1"/>
  <c r="O34" i="1"/>
  <c r="R34" i="1"/>
  <c r="Q34" i="1"/>
  <c r="V33" i="1"/>
  <c r="T33" i="1"/>
  <c r="O33" i="1"/>
  <c r="S32" i="1"/>
  <c r="O32" i="1"/>
  <c r="Q32" i="1"/>
  <c r="K30" i="1"/>
  <c r="D32" i="1"/>
  <c r="R31" i="1"/>
  <c r="P31" i="1"/>
  <c r="O31" i="1"/>
  <c r="I31" i="1"/>
  <c r="D31" i="1"/>
  <c r="W30" i="1"/>
  <c r="V30" i="1"/>
  <c r="T30" i="1"/>
  <c r="J30" i="1"/>
  <c r="H30" i="1"/>
  <c r="H29" i="1" s="1"/>
  <c r="H28" i="1" s="1"/>
  <c r="H22" i="1" s="1"/>
  <c r="G30" i="1"/>
  <c r="G29" i="1" s="1"/>
  <c r="G28" i="1" s="1"/>
  <c r="G22" i="1" s="1"/>
  <c r="F30" i="1"/>
  <c r="E30" i="1"/>
  <c r="E29" i="1" s="1"/>
  <c r="E28" i="1" s="1"/>
  <c r="E22" i="1" s="1"/>
  <c r="H27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T25" i="1"/>
  <c r="H25" i="1"/>
  <c r="F25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19" i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D30" i="1" l="1"/>
  <c r="D29" i="1" s="1"/>
  <c r="D28" i="1" s="1"/>
  <c r="D22" i="1" s="1"/>
  <c r="G49" i="1"/>
  <c r="G48" i="1" s="1"/>
  <c r="G23" i="1" s="1"/>
  <c r="G21" i="1" s="1"/>
  <c r="D77" i="1"/>
  <c r="D27" i="1" s="1"/>
  <c r="P30" i="1"/>
  <c r="V29" i="1"/>
  <c r="V28" i="1" s="1"/>
  <c r="V22" i="1" s="1"/>
  <c r="I36" i="1"/>
  <c r="I35" i="1" s="1"/>
  <c r="N35" i="1" s="1"/>
  <c r="P27" i="1"/>
  <c r="D25" i="1"/>
  <c r="U30" i="1"/>
  <c r="S31" i="1"/>
  <c r="S30" i="1" s="1"/>
  <c r="L33" i="1"/>
  <c r="Q33" i="1" s="1"/>
  <c r="I34" i="1"/>
  <c r="I33" i="1" s="1"/>
  <c r="N33" i="1" s="1"/>
  <c r="S54" i="1"/>
  <c r="S50" i="1" s="1"/>
  <c r="S49" i="1" s="1"/>
  <c r="W48" i="1"/>
  <c r="W23" i="1" s="1"/>
  <c r="J27" i="1"/>
  <c r="W29" i="1"/>
  <c r="W28" i="1" s="1"/>
  <c r="W22" i="1" s="1"/>
  <c r="S25" i="1"/>
  <c r="F29" i="1"/>
  <c r="F28" i="1" s="1"/>
  <c r="T29" i="1"/>
  <c r="T28" i="1" s="1"/>
  <c r="T22" i="1" s="1"/>
  <c r="Q31" i="1"/>
  <c r="M35" i="1"/>
  <c r="R35" i="1" s="1"/>
  <c r="Q59" i="1"/>
  <c r="R25" i="1"/>
  <c r="W27" i="1"/>
  <c r="P34" i="1"/>
  <c r="P36" i="1"/>
  <c r="T59" i="1"/>
  <c r="T48" i="1" s="1"/>
  <c r="T23" i="1" s="1"/>
  <c r="O30" i="1"/>
  <c r="L30" i="1"/>
  <c r="Q30" i="1" s="1"/>
  <c r="K33" i="1"/>
  <c r="P33" i="1" s="1"/>
  <c r="M33" i="1"/>
  <c r="R33" i="1" s="1"/>
  <c r="K35" i="1"/>
  <c r="P35" i="1" s="1"/>
  <c r="E49" i="1"/>
  <c r="O49" i="1" s="1"/>
  <c r="D49" i="1"/>
  <c r="D48" i="1" s="1"/>
  <c r="D23" i="1" s="1"/>
  <c r="K25" i="1"/>
  <c r="U25" i="1"/>
  <c r="I75" i="1"/>
  <c r="O27" i="1"/>
  <c r="Q27" i="1"/>
  <c r="J29" i="1"/>
  <c r="E59" i="1"/>
  <c r="I59" i="1"/>
  <c r="N59" i="1" s="1"/>
  <c r="K59" i="1"/>
  <c r="R60" i="1"/>
  <c r="M59" i="1"/>
  <c r="U59" i="1"/>
  <c r="U48" i="1" s="1"/>
  <c r="U23" i="1" s="1"/>
  <c r="O25" i="1"/>
  <c r="S34" i="1"/>
  <c r="S33" i="1" s="1"/>
  <c r="U33" i="1"/>
  <c r="L48" i="1"/>
  <c r="Q50" i="1"/>
  <c r="N54" i="1"/>
  <c r="I50" i="1"/>
  <c r="Q75" i="1"/>
  <c r="Q74" i="1" s="1"/>
  <c r="Q25" i="1" s="1"/>
  <c r="S27" i="1"/>
  <c r="U27" i="1"/>
  <c r="N31" i="1"/>
  <c r="P32" i="1"/>
  <c r="I32" i="1"/>
  <c r="R32" i="1"/>
  <c r="M30" i="1"/>
  <c r="Q36" i="1"/>
  <c r="L35" i="1"/>
  <c r="Q35" i="1" s="1"/>
  <c r="N36" i="1"/>
  <c r="S36" i="1"/>
  <c r="S35" i="1" s="1"/>
  <c r="U35" i="1"/>
  <c r="P50" i="1"/>
  <c r="F49" i="1"/>
  <c r="R50" i="1"/>
  <c r="H49" i="1"/>
  <c r="V59" i="1"/>
  <c r="V48" i="1" s="1"/>
  <c r="V23" i="1" s="1"/>
  <c r="V21" i="1" s="1"/>
  <c r="R78" i="1"/>
  <c r="R77" i="1" s="1"/>
  <c r="I78" i="1"/>
  <c r="I77" i="1" s="1"/>
  <c r="N34" i="1" l="1"/>
  <c r="Q49" i="1"/>
  <c r="W21" i="1"/>
  <c r="N75" i="1"/>
  <c r="N74" i="1" s="1"/>
  <c r="I74" i="1"/>
  <c r="T21" i="1"/>
  <c r="P25" i="1"/>
  <c r="S29" i="1"/>
  <c r="S28" i="1" s="1"/>
  <c r="S22" i="1" s="1"/>
  <c r="K29" i="1"/>
  <c r="S59" i="1"/>
  <c r="S48" i="1" s="1"/>
  <c r="S23" i="1" s="1"/>
  <c r="M27" i="1"/>
  <c r="R27" i="1"/>
  <c r="H48" i="1"/>
  <c r="H23" i="1" s="1"/>
  <c r="H21" i="1" s="1"/>
  <c r="R49" i="1"/>
  <c r="F48" i="1"/>
  <c r="F23" i="1" s="1"/>
  <c r="P49" i="1"/>
  <c r="R30" i="1"/>
  <c r="M29" i="1"/>
  <c r="N32" i="1"/>
  <c r="I30" i="1"/>
  <c r="I49" i="1"/>
  <c r="U29" i="1"/>
  <c r="U28" i="1" s="1"/>
  <c r="U22" i="1" s="1"/>
  <c r="U21" i="1" s="1"/>
  <c r="N25" i="1"/>
  <c r="I25" i="1"/>
  <c r="R59" i="1"/>
  <c r="M48" i="1"/>
  <c r="P59" i="1"/>
  <c r="K48" i="1"/>
  <c r="E48" i="1"/>
  <c r="O59" i="1"/>
  <c r="L29" i="1"/>
  <c r="F22" i="1"/>
  <c r="F21" i="1" s="1"/>
  <c r="N78" i="1"/>
  <c r="N77" i="1" s="1"/>
  <c r="Q48" i="1"/>
  <c r="Q23" i="1" s="1"/>
  <c r="L23" i="1"/>
  <c r="O29" i="1"/>
  <c r="J28" i="1"/>
  <c r="S21" i="1" l="1"/>
  <c r="K28" i="1"/>
  <c r="P29" i="1"/>
  <c r="P48" i="1"/>
  <c r="P23" i="1" s="1"/>
  <c r="K23" i="1"/>
  <c r="R48" i="1"/>
  <c r="R23" i="1" s="1"/>
  <c r="M23" i="1"/>
  <c r="O28" i="1"/>
  <c r="O22" i="1" s="1"/>
  <c r="J22" i="1"/>
  <c r="J21" i="1" s="1"/>
  <c r="I27" i="1"/>
  <c r="N27" i="1"/>
  <c r="Q29" i="1"/>
  <c r="L28" i="1"/>
  <c r="E23" i="1"/>
  <c r="E21" i="1" s="1"/>
  <c r="D21" i="1" s="1"/>
  <c r="O48" i="1"/>
  <c r="O23" i="1" s="1"/>
  <c r="I48" i="1"/>
  <c r="I23" i="1" s="1"/>
  <c r="N30" i="1"/>
  <c r="I29" i="1"/>
  <c r="M28" i="1"/>
  <c r="R29" i="1"/>
  <c r="K22" i="1" l="1"/>
  <c r="K21" i="1" s="1"/>
  <c r="P28" i="1"/>
  <c r="P22" i="1" s="1"/>
  <c r="P21" i="1" s="1"/>
  <c r="M22" i="1"/>
  <c r="M21" i="1" s="1"/>
  <c r="R28" i="1"/>
  <c r="R22" i="1" s="1"/>
  <c r="R21" i="1" s="1"/>
  <c r="I28" i="1"/>
  <c r="N29" i="1"/>
  <c r="N48" i="1"/>
  <c r="N23" i="1" s="1"/>
  <c r="Q28" i="1"/>
  <c r="Q22" i="1" s="1"/>
  <c r="Q21" i="1" s="1"/>
  <c r="L22" i="1"/>
  <c r="L21" i="1" s="1"/>
  <c r="O21" i="1"/>
  <c r="I22" i="1" l="1"/>
  <c r="I21" i="1" s="1"/>
  <c r="N28" i="1"/>
  <c r="N22" i="1" s="1"/>
  <c r="N21" i="1" s="1"/>
</calcChain>
</file>

<file path=xl/sharedStrings.xml><?xml version="1.0" encoding="utf-8"?>
<sst xmlns="http://schemas.openxmlformats.org/spreadsheetml/2006/main" count="221" uniqueCount="131">
  <si>
    <t>Приложение  № 13</t>
  </si>
  <si>
    <t>к приказу Минэнерго России</t>
  </si>
  <si>
    <t>от «__» _____ 2016 г. №___</t>
  </si>
  <si>
    <t xml:space="preserve">об исполнении инвестиционной программы </t>
  </si>
  <si>
    <t xml:space="preserve">                                                                                   АО "Улан-Удэ Энерго"                                                                                                         </t>
  </si>
  <si>
    <t xml:space="preserve">         фирменное наименование субъекта электроэнергетики</t>
  </si>
  <si>
    <r>
      <rPr>
        <b/>
        <sz val="14"/>
        <color rgb="FF000000"/>
        <rFont val="Times New Roman"/>
        <family val="1"/>
        <charset val="204"/>
      </rPr>
      <t xml:space="preserve">на период </t>
    </r>
    <r>
      <rPr>
        <b/>
        <u/>
        <sz val="14"/>
        <color rgb="FF000000"/>
        <rFont val="Times New Roman"/>
        <family val="1"/>
        <charset val="204"/>
      </rPr>
      <t>2016 -2019гг</t>
    </r>
  </si>
  <si>
    <t xml:space="preserve">                        период реализации инвестиционной программы</t>
  </si>
  <si>
    <t xml:space="preserve">Раздел 4. Отчет об исполнении основных этапов работ по реализации инвестиционной программы </t>
  </si>
  <si>
    <t>№ пп</t>
  </si>
  <si>
    <t xml:space="preserve"> Наименование инвестиционного проекта (группы инвестиционных проектов)</t>
  </si>
  <si>
    <t>Идентифика-тор инвестицион-ного проекта</t>
  </si>
  <si>
    <t>Плановый объем финансирования, млн рублей</t>
  </si>
  <si>
    <t>Фактически профинансировано, млн рублей</t>
  </si>
  <si>
    <t>Оклонение фактического объема финансирования от планового, млн рублей</t>
  </si>
  <si>
    <t>Фактически освоено (закрыто актами выполненных работ), млн рублей</t>
  </si>
  <si>
    <t>Всего</t>
  </si>
  <si>
    <t>ПИР</t>
  </si>
  <si>
    <t>СМР</t>
  </si>
  <si>
    <t>оборудование и материалы</t>
  </si>
  <si>
    <t>прочие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</si>
  <si>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</si>
  <si>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</si>
  <si>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</si>
  <si>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</si>
  <si>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</si>
  <si>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</si>
  <si>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</si>
  <si>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</si>
  <si>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</si>
  <si>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</si>
  <si>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</si>
  <si>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</si>
  <si>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</si>
  <si>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</si>
  <si>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</si>
  <si>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</si>
  <si>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</si>
  <si>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</si>
  <si>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</si>
  <si>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</si>
  <si>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</si>
  <si>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 xml:space="preserve">Технологическое присоединение энергопринимающих устройств потребителей максимальной мощностью до 15 кВт включительно
(реконструкция)
</t>
  </si>
  <si>
    <t>Технологическое присоединение энергопринимающих устройств потребителей максимальной мощностью до 15 кВт включительно
(новое строительство)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</si>
  <si>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</si>
  <si>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</si>
  <si>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</t>
  </si>
  <si>
    <t>нд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</si>
  <si>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</si>
  <si>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</si>
  <si>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энергопринимающих устройств потребителей свыше 150 кВт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</si>
  <si>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</si>
  <si>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</si>
  <si>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</si>
  <si>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</si>
  <si>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</si>
  <si>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</si>
  <si>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</si>
  <si>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</si>
  <si>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</si>
  <si>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</si>
  <si>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</si>
  <si>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</si>
  <si>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</si>
  <si>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</si>
  <si>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</si>
  <si>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</si>
  <si>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</si>
  <si>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</si>
  <si>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</si>
  <si>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</si>
  <si>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</si>
  <si>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</si>
  <si>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</si>
  <si>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</si>
  <si>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</si>
  <si>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 xml:space="preserve">Реконструкция ПС 35/6 кВ "Центральная" </t>
  </si>
  <si>
    <t>G_ПС35.03-01.П16-УУЭ</t>
  </si>
  <si>
    <t>Оперативная блокировка на ПС 35 кВ (Сосновая, КТП-1 , Горсад -2017г. )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</si>
  <si>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</si>
  <si>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</si>
  <si>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</si>
  <si>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</si>
  <si>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</si>
  <si>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</si>
  <si>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</si>
  <si>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</si>
  <si>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</si>
  <si>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</si>
  <si>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</si>
  <si>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</si>
  <si>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</si>
  <si>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</si>
  <si>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</si>
  <si>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</si>
  <si>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</si>
  <si>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</si>
  <si>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</si>
  <si>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</si>
  <si>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</si>
  <si>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</si>
  <si>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</si>
  <si>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</si>
  <si>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</si>
  <si>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</si>
  <si>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</si>
  <si>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</si>
  <si>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</si>
  <si>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</si>
  <si>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</si>
  <si>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</si>
  <si>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</si>
  <si>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</si>
  <si>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</si>
  <si>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</si>
  <si>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</si>
  <si>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</si>
  <si>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</si>
  <si>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</si>
  <si>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</si>
  <si>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</si>
  <si>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</si>
  <si>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</si>
  <si>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1.6.</t>
  </si>
  <si>
    <t>Год раскрытия информации: 2018 год</t>
  </si>
  <si>
    <t>Отчет за ____1____ квартал        2018г</t>
  </si>
  <si>
    <t>Реконструкция  ПС 35/6 кВ "Дивизионная "( замена выключателей 35 кВ, замена выклчателей 6 кВ, замена защиты трансформаторов 35/6 кВ  и отходящих линий, установка трансформаторов )</t>
  </si>
  <si>
    <t>Реконструкция  ПС 35/6 кВ "Дивизионная "(приобретение  трансформаторов 2х6300 кВА)</t>
  </si>
  <si>
    <t>1.2.1.1.</t>
  </si>
  <si>
    <t>Оформление земельных участков</t>
  </si>
  <si>
    <t xml:space="preserve">Строительство ВЛЗ от ПС "БВС" ф.9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</si>
</sst>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9" x14ac:knownFonts="1">
    <font>
      <sz val="12"/>
      <name val="Times New Roman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F2DCDB"/>
      </patternFill>
    </fill>
    <fill>
      <patternFill patternType="solid">
        <fgColor rgb="FFB9CDE5"/>
        <bgColor rgb="FF99CCFF"/>
      </patternFill>
    </fill>
    <fill>
      <patternFill patternType="solid">
        <fgColor rgb="FFC3D69B"/>
        <bgColor rgb="FFD9D9D9"/>
      </patternFill>
    </fill>
    <fill>
      <patternFill patternType="solid">
        <fgColor rgb="FFF2DCDB"/>
        <bgColor rgb="FFD9D9D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49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49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C0504D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504D"/>
    <pageSetUpPr fitToPage="1"/>
  </sheetPr>
  <dimension ref="A1:AMK78"/>
  <sheetViews>
    <sheetView tabSelected="1" view="pageBreakPreview" topLeftCell="A16" zoomScaleNormal="75" workbookViewId="0">
      <pane xSplit="2" ySplit="5" topLeftCell="H21" activePane="bottomRight" state="frozen"/>
      <selection activeCell="A16" sqref="A16"/>
      <selection pane="topRight" activeCell="C16" sqref="C16"/>
      <selection pane="bottomLeft" activeCell="A21" sqref="A21"/>
      <selection pane="bottomRight" activeCell="L25" sqref="L25"/>
    </sheetView>
  </sheetViews>
  <sheetFormatPr defaultRowHeight="15.75" x14ac:dyDescent="0.25"/>
  <cols>
    <col min="1" max="1" width="9" style="1" customWidth="1"/>
    <col min="2" max="2" width="73.125" style="1" customWidth="1"/>
    <col min="3" max="3" width="23.5" style="1" customWidth="1"/>
    <col min="4" max="4" width="16.75" style="1" customWidth="1"/>
    <col min="5" max="5" width="12" style="1" customWidth="1"/>
    <col min="6" max="6" width="13.125" style="1" customWidth="1"/>
    <col min="7" max="7" width="15.25" style="1" customWidth="1"/>
    <col min="8" max="8" width="14.375" style="1" customWidth="1"/>
    <col min="9" max="9" width="18.125" style="1" customWidth="1"/>
    <col min="10" max="10" width="8.375" style="1" customWidth="1"/>
    <col min="11" max="11" width="9.875" style="1" customWidth="1"/>
    <col min="12" max="12" width="10.5" style="1" customWidth="1"/>
    <col min="13" max="13" width="11.125" style="1" customWidth="1"/>
    <col min="14" max="14" width="10.75" style="1" customWidth="1"/>
    <col min="15" max="15" width="9.375" style="1" customWidth="1"/>
    <col min="16" max="16" width="10" style="1" customWidth="1"/>
    <col min="17" max="17" width="10.625" style="1" customWidth="1"/>
    <col min="18" max="18" width="8.375" style="1" customWidth="1"/>
    <col min="19" max="19" width="11.75" style="1" customWidth="1"/>
    <col min="20" max="20" width="9.5" style="1" customWidth="1"/>
    <col min="21" max="21" width="10.875" style="1" customWidth="1"/>
    <col min="22" max="22" width="11.375" style="1"/>
    <col min="23" max="23" width="11.75" style="1" customWidth="1"/>
    <col min="24" max="203" width="9" style="1" customWidth="1"/>
    <col min="204" max="204" width="36.875" style="1" customWidth="1"/>
    <col min="205" max="205" width="7.125" style="1" customWidth="1"/>
    <col min="206" max="206" width="6" style="1" customWidth="1"/>
    <col min="207" max="207" width="5.75" style="1" customWidth="1"/>
    <col min="208" max="208" width="10.5" style="1" customWidth="1"/>
    <col min="209" max="209" width="7.5" style="1" customWidth="1"/>
    <col min="210" max="210" width="6.375" style="1" customWidth="1"/>
    <col min="211" max="211" width="6.5" style="1" customWidth="1"/>
    <col min="212" max="212" width="6.375" style="1" customWidth="1"/>
    <col min="213" max="213" width="7.875" style="1" customWidth="1"/>
    <col min="214" max="214" width="7.75" style="1" customWidth="1"/>
    <col min="215" max="218" width="6.5" style="1" customWidth="1"/>
    <col min="219" max="219" width="6.875" style="1" customWidth="1"/>
    <col min="220" max="220" width="9" style="1" customWidth="1"/>
    <col min="221" max="221" width="6.125" style="1" customWidth="1"/>
    <col min="222" max="222" width="7.5" style="1" customWidth="1"/>
    <col min="223" max="223" width="7.625" style="1" customWidth="1"/>
    <col min="224" max="224" width="7.75" style="1" customWidth="1"/>
    <col min="225" max="225" width="10.125" style="1" customWidth="1"/>
    <col min="226" max="226" width="12" style="1" customWidth="1"/>
    <col min="227" max="227" width="10.25" style="1" customWidth="1"/>
    <col min="228" max="228" width="8.75" style="1" customWidth="1"/>
    <col min="229" max="229" width="7.75" style="1" customWidth="1"/>
    <col min="230" max="230" width="9.125" style="1" customWidth="1"/>
    <col min="231" max="231" width="9.875" style="1" customWidth="1"/>
    <col min="232" max="232" width="7.75" style="1" customWidth="1"/>
    <col min="233" max="233" width="9.375" style="1" customWidth="1"/>
    <col min="234" max="234" width="9" style="1" customWidth="1"/>
    <col min="235" max="235" width="5.875" style="1" customWidth="1"/>
    <col min="236" max="236" width="7.125" style="1" customWidth="1"/>
    <col min="237" max="237" width="8.125" style="1" customWidth="1"/>
    <col min="238" max="238" width="10.25" style="1" customWidth="1"/>
    <col min="239" max="459" width="9" style="1" customWidth="1"/>
    <col min="460" max="460" width="36.875" style="1" customWidth="1"/>
    <col min="461" max="461" width="7.125" style="1" customWidth="1"/>
    <col min="462" max="462" width="6" style="1" customWidth="1"/>
    <col min="463" max="463" width="5.75" style="1" customWidth="1"/>
    <col min="464" max="464" width="10.5" style="1" customWidth="1"/>
    <col min="465" max="465" width="7.5" style="1" customWidth="1"/>
    <col min="466" max="466" width="6.375" style="1" customWidth="1"/>
    <col min="467" max="467" width="6.5" style="1" customWidth="1"/>
    <col min="468" max="468" width="6.375" style="1" customWidth="1"/>
    <col min="469" max="469" width="7.875" style="1" customWidth="1"/>
    <col min="470" max="470" width="7.75" style="1" customWidth="1"/>
    <col min="471" max="474" width="6.5" style="1" customWidth="1"/>
    <col min="475" max="475" width="6.875" style="1" customWidth="1"/>
    <col min="476" max="476" width="9" style="1" customWidth="1"/>
    <col min="477" max="477" width="6.125" style="1" customWidth="1"/>
    <col min="478" max="478" width="7.5" style="1" customWidth="1"/>
    <col min="479" max="479" width="7.625" style="1" customWidth="1"/>
    <col min="480" max="480" width="7.75" style="1" customWidth="1"/>
    <col min="481" max="481" width="10.125" style="1" customWidth="1"/>
    <col min="482" max="482" width="12" style="1" customWidth="1"/>
    <col min="483" max="483" width="10.25" style="1" customWidth="1"/>
    <col min="484" max="484" width="8.75" style="1" customWidth="1"/>
    <col min="485" max="485" width="7.75" style="1" customWidth="1"/>
    <col min="486" max="486" width="9.125" style="1" customWidth="1"/>
    <col min="487" max="487" width="9.875" style="1" customWidth="1"/>
    <col min="488" max="488" width="7.75" style="1" customWidth="1"/>
    <col min="489" max="489" width="9.375" style="1" customWidth="1"/>
    <col min="490" max="490" width="9" style="1" customWidth="1"/>
    <col min="491" max="491" width="5.875" style="1" customWidth="1"/>
    <col min="492" max="492" width="7.125" style="1" customWidth="1"/>
    <col min="493" max="493" width="8.125" style="1" customWidth="1"/>
    <col min="494" max="494" width="10.25" style="1" customWidth="1"/>
    <col min="495" max="715" width="9" style="1" customWidth="1"/>
    <col min="716" max="716" width="36.875" style="1" customWidth="1"/>
    <col min="717" max="717" width="7.125" style="1" customWidth="1"/>
    <col min="718" max="718" width="6" style="1" customWidth="1"/>
    <col min="719" max="719" width="5.75" style="1" customWidth="1"/>
    <col min="720" max="720" width="10.5" style="1" customWidth="1"/>
    <col min="721" max="721" width="7.5" style="1" customWidth="1"/>
    <col min="722" max="722" width="6.375" style="1" customWidth="1"/>
    <col min="723" max="723" width="6.5" style="1" customWidth="1"/>
    <col min="724" max="724" width="6.375" style="1" customWidth="1"/>
    <col min="725" max="725" width="7.875" style="1" customWidth="1"/>
    <col min="726" max="726" width="7.75" style="1" customWidth="1"/>
    <col min="727" max="730" width="6.5" style="1" customWidth="1"/>
    <col min="731" max="731" width="6.875" style="1" customWidth="1"/>
    <col min="732" max="732" width="9" style="1" customWidth="1"/>
    <col min="733" max="733" width="6.125" style="1" customWidth="1"/>
    <col min="734" max="734" width="7.5" style="1" customWidth="1"/>
    <col min="735" max="735" width="7.625" style="1" customWidth="1"/>
    <col min="736" max="736" width="7.75" style="1" customWidth="1"/>
    <col min="737" max="737" width="10.125" style="1" customWidth="1"/>
    <col min="738" max="738" width="12" style="1" customWidth="1"/>
    <col min="739" max="739" width="10.25" style="1" customWidth="1"/>
    <col min="740" max="740" width="8.75" style="1" customWidth="1"/>
    <col min="741" max="741" width="7.75" style="1" customWidth="1"/>
    <col min="742" max="742" width="9.125" style="1" customWidth="1"/>
    <col min="743" max="743" width="9.875" style="1" customWidth="1"/>
    <col min="744" max="744" width="7.75" style="1" customWidth="1"/>
    <col min="745" max="745" width="9.375" style="1" customWidth="1"/>
    <col min="746" max="746" width="9" style="1" customWidth="1"/>
    <col min="747" max="747" width="5.875" style="1" customWidth="1"/>
    <col min="748" max="748" width="7.125" style="1" customWidth="1"/>
    <col min="749" max="749" width="8.125" style="1" customWidth="1"/>
    <col min="750" max="750" width="10.25" style="1" customWidth="1"/>
    <col min="751" max="971" width="9" style="1" customWidth="1"/>
    <col min="972" max="972" width="36.875" style="1" customWidth="1"/>
    <col min="973" max="973" width="7.125" style="1" customWidth="1"/>
    <col min="974" max="974" width="6" style="1" customWidth="1"/>
    <col min="975" max="975" width="5.75" style="1" customWidth="1"/>
    <col min="976" max="976" width="10.5" style="1" customWidth="1"/>
    <col min="977" max="977" width="7.5" style="1" customWidth="1"/>
    <col min="978" max="978" width="6.375" style="1" customWidth="1"/>
    <col min="979" max="979" width="6.5" style="1" customWidth="1"/>
    <col min="980" max="980" width="6.375" style="1" customWidth="1"/>
    <col min="981" max="981" width="7.875" style="1" customWidth="1"/>
    <col min="982" max="982" width="7.75" style="1" customWidth="1"/>
    <col min="983" max="986" width="6.5" style="1" customWidth="1"/>
    <col min="987" max="987" width="6.875" style="1" customWidth="1"/>
    <col min="988" max="988" width="9" style="1" customWidth="1"/>
    <col min="989" max="989" width="6.125" style="1" customWidth="1"/>
    <col min="990" max="990" width="7.5" style="1" customWidth="1"/>
    <col min="991" max="991" width="7.625" style="1" customWidth="1"/>
    <col min="992" max="992" width="7.75" style="1" customWidth="1"/>
    <col min="993" max="993" width="10.125" style="1" customWidth="1"/>
    <col min="994" max="994" width="12" style="1" customWidth="1"/>
    <col min="995" max="995" width="10.25" style="1" customWidth="1"/>
    <col min="996" max="996" width="8.75" style="1" customWidth="1"/>
    <col min="997" max="997" width="7.75" style="1" customWidth="1"/>
    <col min="998" max="998" width="9.125" style="1" customWidth="1"/>
    <col min="999" max="999" width="9.875" style="1" customWidth="1"/>
    <col min="1000" max="1000" width="7.75" style="1" customWidth="1"/>
    <col min="1001" max="1001" width="9.375" style="1" customWidth="1"/>
    <col min="1002" max="1002" width="9" style="1" customWidth="1"/>
    <col min="1003" max="1003" width="5.875" style="1" customWidth="1"/>
    <col min="1004" max="1004" width="7.125" style="1" customWidth="1"/>
    <col min="1005" max="1005" width="8.125" style="1" customWidth="1"/>
    <col min="1006" max="1006" width="10.25" style="1" customWidth="1"/>
    <col min="1007" max="1025" width="9" style="1" customWidth="1"/>
  </cols>
  <sheetData>
    <row r="1" spans="1:23" ht="18.75" x14ac:dyDescent="0.25">
      <c r="W1" s="2" t="s">
        <v>0</v>
      </c>
    </row>
    <row r="2" spans="1:23" ht="18.75" x14ac:dyDescent="0.3">
      <c r="W2" s="3" t="s">
        <v>1</v>
      </c>
    </row>
    <row r="3" spans="1:23" ht="18.75" x14ac:dyDescent="0.3">
      <c r="W3" s="3" t="s">
        <v>2</v>
      </c>
    </row>
    <row r="4" spans="1:23" ht="18.75" x14ac:dyDescent="0.3">
      <c r="A4" s="55" t="s">
        <v>124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6" spans="1:23" ht="17.45" customHeight="1" x14ac:dyDescent="0.3">
      <c r="A6" s="56" t="s">
        <v>125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</row>
    <row r="7" spans="1:23" ht="18.75" customHeight="1" x14ac:dyDescent="0.3">
      <c r="A7" s="56" t="s">
        <v>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</row>
    <row r="8" spans="1:23" ht="18.75" x14ac:dyDescent="0.3">
      <c r="A8" s="4"/>
    </row>
    <row r="9" spans="1:23" ht="20.25" x14ac:dyDescent="0.25">
      <c r="A9" s="57" t="s">
        <v>4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</row>
    <row r="10" spans="1:23" x14ac:dyDescent="0.25">
      <c r="A10" s="58" t="s">
        <v>5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</row>
    <row r="11" spans="1:23" x14ac:dyDescent="0.25">
      <c r="A11" s="5"/>
    </row>
    <row r="12" spans="1:23" ht="18.75" x14ac:dyDescent="0.25">
      <c r="A12" s="59" t="s">
        <v>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</row>
    <row r="13" spans="1:23" x14ac:dyDescent="0.25">
      <c r="A13" s="58" t="s">
        <v>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</row>
    <row r="15" spans="1:23" ht="15.75" customHeight="1" x14ac:dyDescent="0.25">
      <c r="A15" s="60" t="s">
        <v>8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</row>
    <row r="16" spans="1:23" ht="22.5" customHeight="1" x14ac:dyDescent="0.25">
      <c r="A16" s="61" t="s">
        <v>9</v>
      </c>
      <c r="B16" s="61" t="s">
        <v>10</v>
      </c>
      <c r="C16" s="61" t="s">
        <v>11</v>
      </c>
      <c r="D16" s="61" t="s">
        <v>12</v>
      </c>
      <c r="E16" s="61"/>
      <c r="F16" s="61"/>
      <c r="G16" s="61"/>
      <c r="H16" s="61"/>
      <c r="I16" s="61" t="s">
        <v>13</v>
      </c>
      <c r="J16" s="61"/>
      <c r="K16" s="61"/>
      <c r="L16" s="61"/>
      <c r="M16" s="61"/>
      <c r="N16" s="61" t="s">
        <v>14</v>
      </c>
      <c r="O16" s="61"/>
      <c r="P16" s="61"/>
      <c r="Q16" s="61"/>
      <c r="R16" s="61"/>
      <c r="S16" s="61" t="s">
        <v>15</v>
      </c>
      <c r="T16" s="61"/>
      <c r="U16" s="61"/>
      <c r="V16" s="61"/>
      <c r="W16" s="61"/>
    </row>
    <row r="17" spans="1:59" ht="33.75" customHeight="1" x14ac:dyDescent="0.2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</row>
    <row r="18" spans="1:59" ht="79.5" customHeight="1" x14ac:dyDescent="0.25">
      <c r="A18" s="61"/>
      <c r="B18" s="61"/>
      <c r="C18" s="61"/>
      <c r="D18" s="7" t="s">
        <v>16</v>
      </c>
      <c r="E18" s="7" t="s">
        <v>17</v>
      </c>
      <c r="F18" s="7" t="s">
        <v>18</v>
      </c>
      <c r="G18" s="7" t="s">
        <v>19</v>
      </c>
      <c r="H18" s="7" t="s">
        <v>20</v>
      </c>
      <c r="I18" s="7" t="s">
        <v>16</v>
      </c>
      <c r="J18" s="7" t="s">
        <v>17</v>
      </c>
      <c r="K18" s="7" t="s">
        <v>18</v>
      </c>
      <c r="L18" s="7" t="s">
        <v>19</v>
      </c>
      <c r="M18" s="7" t="s">
        <v>20</v>
      </c>
      <c r="N18" s="7" t="s">
        <v>16</v>
      </c>
      <c r="O18" s="7" t="s">
        <v>17</v>
      </c>
      <c r="P18" s="7" t="s">
        <v>18</v>
      </c>
      <c r="Q18" s="7" t="s">
        <v>19</v>
      </c>
      <c r="R18" s="7" t="s">
        <v>20</v>
      </c>
      <c r="S18" s="7" t="s">
        <v>16</v>
      </c>
      <c r="T18" s="7" t="s">
        <v>17</v>
      </c>
      <c r="U18" s="7" t="s">
        <v>18</v>
      </c>
      <c r="V18" s="7" t="s">
        <v>19</v>
      </c>
      <c r="W18" s="7" t="s">
        <v>20</v>
      </c>
    </row>
    <row r="19" spans="1:59" x14ac:dyDescent="0.25">
      <c r="A19" s="6">
        <v>1</v>
      </c>
      <c r="B19" s="8">
        <v>2</v>
      </c>
      <c r="C19" s="8">
        <f t="shared" ref="C19:W19" si="0">B19+1</f>
        <v>3</v>
      </c>
      <c r="D19" s="8">
        <f t="shared" si="0"/>
        <v>4</v>
      </c>
      <c r="E19" s="8">
        <f t="shared" si="0"/>
        <v>5</v>
      </c>
      <c r="F19" s="8">
        <f t="shared" si="0"/>
        <v>6</v>
      </c>
      <c r="G19" s="8">
        <f t="shared" si="0"/>
        <v>7</v>
      </c>
      <c r="H19" s="8">
        <f t="shared" si="0"/>
        <v>8</v>
      </c>
      <c r="I19" s="8">
        <f t="shared" si="0"/>
        <v>9</v>
      </c>
      <c r="J19" s="8">
        <f t="shared" si="0"/>
        <v>10</v>
      </c>
      <c r="K19" s="8">
        <f t="shared" si="0"/>
        <v>11</v>
      </c>
      <c r="L19" s="8">
        <f t="shared" si="0"/>
        <v>12</v>
      </c>
      <c r="M19" s="8">
        <f t="shared" si="0"/>
        <v>13</v>
      </c>
      <c r="N19" s="8">
        <f t="shared" si="0"/>
        <v>14</v>
      </c>
      <c r="O19" s="8">
        <f t="shared" si="0"/>
        <v>15</v>
      </c>
      <c r="P19" s="8">
        <f t="shared" si="0"/>
        <v>16</v>
      </c>
      <c r="Q19" s="8">
        <f t="shared" si="0"/>
        <v>17</v>
      </c>
      <c r="R19" s="8">
        <f t="shared" si="0"/>
        <v>18</v>
      </c>
      <c r="S19" s="8">
        <f t="shared" si="0"/>
        <v>19</v>
      </c>
      <c r="T19" s="8">
        <f t="shared" si="0"/>
        <v>20</v>
      </c>
      <c r="U19" s="8">
        <f t="shared" si="0"/>
        <v>21</v>
      </c>
      <c r="V19" s="8">
        <f t="shared" si="0"/>
        <v>22</v>
      </c>
      <c r="W19" s="8">
        <f t="shared" si="0"/>
        <v>23</v>
      </c>
    </row>
    <row r="20" spans="1:59" x14ac:dyDescent="0.2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1"/>
    </row>
    <row r="21" spans="1:59" ht="18.75" x14ac:dyDescent="0.25">
      <c r="A21" s="12" t="s">
        <v>21</v>
      </c>
      <c r="B21" s="13" t="s">
        <v>22</v>
      </c>
      <c r="C21" s="14" t="s">
        <v>23</v>
      </c>
      <c r="D21" s="15">
        <f>E21+F21+G21+H21</f>
        <v>73.794135700399991</v>
      </c>
      <c r="E21" s="15">
        <f>E22+E23+E24+E25+E27</f>
        <v>0</v>
      </c>
      <c r="F21" s="15">
        <f>F22+F23+F24+F25+F27</f>
        <v>14.0958144146</v>
      </c>
      <c r="G21" s="15">
        <f>G22+G23+G24+G25+G27</f>
        <v>56.824079999999995</v>
      </c>
      <c r="H21" s="15">
        <f>H22+H23+H24+H25+H27</f>
        <v>2.8742412858000002</v>
      </c>
      <c r="I21" s="15">
        <f t="shared" ref="I21:W21" si="1">I22+I23+I24+I25+I26+I27</f>
        <v>8.0906636570000003</v>
      </c>
      <c r="J21" s="15">
        <f t="shared" si="1"/>
        <v>0</v>
      </c>
      <c r="K21" s="15">
        <f t="shared" si="1"/>
        <v>3.9630515970000002</v>
      </c>
      <c r="L21" s="15">
        <f t="shared" si="1"/>
        <v>4.1276120600000006</v>
      </c>
      <c r="M21" s="15">
        <f t="shared" si="1"/>
        <v>0</v>
      </c>
      <c r="N21" s="15">
        <f t="shared" si="1"/>
        <v>-65.703472043399984</v>
      </c>
      <c r="O21" s="15">
        <f t="shared" si="1"/>
        <v>0</v>
      </c>
      <c r="P21" s="15">
        <f t="shared" si="1"/>
        <v>-10.1327628176</v>
      </c>
      <c r="Q21" s="15">
        <f t="shared" si="1"/>
        <v>-52.696467939999998</v>
      </c>
      <c r="R21" s="15">
        <f t="shared" si="1"/>
        <v>-2.8742412858000002</v>
      </c>
      <c r="S21" s="15">
        <f t="shared" si="1"/>
        <v>9.8783386499999999</v>
      </c>
      <c r="T21" s="15">
        <f t="shared" si="1"/>
        <v>0</v>
      </c>
      <c r="U21" s="15">
        <f t="shared" si="1"/>
        <v>7.1430599599999987</v>
      </c>
      <c r="V21" s="15">
        <f t="shared" si="1"/>
        <v>2.7352786899999999</v>
      </c>
      <c r="W21" s="15">
        <f t="shared" si="1"/>
        <v>0</v>
      </c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</row>
    <row r="22" spans="1:59" x14ac:dyDescent="0.25">
      <c r="A22" s="17" t="s">
        <v>24</v>
      </c>
      <c r="B22" s="18" t="s">
        <v>25</v>
      </c>
      <c r="C22" s="19" t="s">
        <v>23</v>
      </c>
      <c r="D22" s="20">
        <f t="shared" ref="D22:W22" si="2">D28</f>
        <v>16.678999999999998</v>
      </c>
      <c r="E22" s="20">
        <f t="shared" si="2"/>
        <v>0</v>
      </c>
      <c r="F22" s="20">
        <f t="shared" si="2"/>
        <v>3.6989999999999998</v>
      </c>
      <c r="G22" s="20">
        <f t="shared" si="2"/>
        <v>12.979999999999999</v>
      </c>
      <c r="H22" s="20">
        <f t="shared" si="2"/>
        <v>0</v>
      </c>
      <c r="I22" s="20">
        <f t="shared" si="2"/>
        <v>3.9630515970000002</v>
      </c>
      <c r="J22" s="20">
        <f t="shared" si="2"/>
        <v>0</v>
      </c>
      <c r="K22" s="20">
        <f t="shared" si="2"/>
        <v>3.9630515970000002</v>
      </c>
      <c r="L22" s="20">
        <f t="shared" si="2"/>
        <v>0</v>
      </c>
      <c r="M22" s="20">
        <f t="shared" si="2"/>
        <v>0</v>
      </c>
      <c r="N22" s="20">
        <f t="shared" si="2"/>
        <v>-12.715948402999999</v>
      </c>
      <c r="O22" s="20">
        <f t="shared" si="2"/>
        <v>0</v>
      </c>
      <c r="P22" s="20">
        <f t="shared" si="2"/>
        <v>0.26405159700000036</v>
      </c>
      <c r="Q22" s="20">
        <f t="shared" si="2"/>
        <v>-12.979999999999999</v>
      </c>
      <c r="R22" s="20">
        <f t="shared" si="2"/>
        <v>0</v>
      </c>
      <c r="S22" s="20">
        <f t="shared" si="2"/>
        <v>9.8783386499999999</v>
      </c>
      <c r="T22" s="20">
        <f t="shared" si="2"/>
        <v>0</v>
      </c>
      <c r="U22" s="20">
        <f t="shared" si="2"/>
        <v>7.1430599599999987</v>
      </c>
      <c r="V22" s="20">
        <f t="shared" si="2"/>
        <v>2.7352786899999999</v>
      </c>
      <c r="W22" s="20">
        <f t="shared" si="2"/>
        <v>0</v>
      </c>
    </row>
    <row r="23" spans="1:59" x14ac:dyDescent="0.25">
      <c r="A23" s="17" t="s">
        <v>26</v>
      </c>
      <c r="B23" s="18" t="s">
        <v>27</v>
      </c>
      <c r="C23" s="19" t="s">
        <v>23</v>
      </c>
      <c r="D23" s="21">
        <f t="shared" ref="D23:W23" si="3">D48</f>
        <v>41.556060000399995</v>
      </c>
      <c r="E23" s="21">
        <f t="shared" si="3"/>
        <v>0</v>
      </c>
      <c r="F23" s="21">
        <f t="shared" si="3"/>
        <v>7.0769387145999998</v>
      </c>
      <c r="G23" s="21">
        <f t="shared" si="3"/>
        <v>33.471879999999999</v>
      </c>
      <c r="H23" s="21">
        <f t="shared" si="3"/>
        <v>1.0072412857999999</v>
      </c>
      <c r="I23" s="21">
        <f>I48</f>
        <v>4.1276120600000006</v>
      </c>
      <c r="J23" s="21">
        <f t="shared" si="3"/>
        <v>0</v>
      </c>
      <c r="K23" s="21">
        <f t="shared" si="3"/>
        <v>0</v>
      </c>
      <c r="L23" s="21">
        <f t="shared" si="3"/>
        <v>4.1276120600000006</v>
      </c>
      <c r="M23" s="21">
        <f t="shared" si="3"/>
        <v>0</v>
      </c>
      <c r="N23" s="21">
        <f t="shared" si="3"/>
        <v>-37.428447940399991</v>
      </c>
      <c r="O23" s="21">
        <f t="shared" si="3"/>
        <v>0</v>
      </c>
      <c r="P23" s="21">
        <f t="shared" si="3"/>
        <v>-7.0769387145999998</v>
      </c>
      <c r="Q23" s="21">
        <f t="shared" si="3"/>
        <v>-29.344267939999998</v>
      </c>
      <c r="R23" s="21">
        <f t="shared" si="3"/>
        <v>-1.0072412857999999</v>
      </c>
      <c r="S23" s="21">
        <f t="shared" si="3"/>
        <v>0</v>
      </c>
      <c r="T23" s="21">
        <f t="shared" si="3"/>
        <v>0</v>
      </c>
      <c r="U23" s="21">
        <f t="shared" si="3"/>
        <v>0</v>
      </c>
      <c r="V23" s="21">
        <f t="shared" si="3"/>
        <v>0</v>
      </c>
      <c r="W23" s="21">
        <f t="shared" si="3"/>
        <v>0</v>
      </c>
    </row>
    <row r="24" spans="1:59" ht="31.5" x14ac:dyDescent="0.25">
      <c r="A24" s="17" t="s">
        <v>28</v>
      </c>
      <c r="B24" s="22" t="s">
        <v>29</v>
      </c>
      <c r="C24" s="23" t="s">
        <v>23</v>
      </c>
      <c r="D24" s="20">
        <f t="shared" ref="D24:W24" si="4">D71</f>
        <v>0</v>
      </c>
      <c r="E24" s="20">
        <f t="shared" si="4"/>
        <v>0</v>
      </c>
      <c r="F24" s="20">
        <f t="shared" si="4"/>
        <v>0</v>
      </c>
      <c r="G24" s="20">
        <f t="shared" si="4"/>
        <v>0</v>
      </c>
      <c r="H24" s="20">
        <f t="shared" si="4"/>
        <v>0</v>
      </c>
      <c r="I24" s="20">
        <f t="shared" si="4"/>
        <v>0</v>
      </c>
      <c r="J24" s="20">
        <f t="shared" si="4"/>
        <v>0</v>
      </c>
      <c r="K24" s="20">
        <f t="shared" si="4"/>
        <v>0</v>
      </c>
      <c r="L24" s="20">
        <f t="shared" si="4"/>
        <v>0</v>
      </c>
      <c r="M24" s="20">
        <f t="shared" si="4"/>
        <v>0</v>
      </c>
      <c r="N24" s="20">
        <f t="shared" si="4"/>
        <v>0</v>
      </c>
      <c r="O24" s="20">
        <f t="shared" si="4"/>
        <v>0</v>
      </c>
      <c r="P24" s="20">
        <f t="shared" si="4"/>
        <v>0</v>
      </c>
      <c r="Q24" s="20">
        <f t="shared" si="4"/>
        <v>0</v>
      </c>
      <c r="R24" s="20">
        <f t="shared" si="4"/>
        <v>0</v>
      </c>
      <c r="S24" s="20">
        <f t="shared" si="4"/>
        <v>0</v>
      </c>
      <c r="T24" s="20">
        <f t="shared" si="4"/>
        <v>0</v>
      </c>
      <c r="U24" s="20">
        <f t="shared" si="4"/>
        <v>0</v>
      </c>
      <c r="V24" s="20">
        <f t="shared" si="4"/>
        <v>0</v>
      </c>
      <c r="W24" s="20">
        <f t="shared" si="4"/>
        <v>0</v>
      </c>
    </row>
    <row r="25" spans="1:59" x14ac:dyDescent="0.25">
      <c r="A25" s="17" t="s">
        <v>30</v>
      </c>
      <c r="B25" s="18" t="s">
        <v>31</v>
      </c>
      <c r="C25" s="19" t="s">
        <v>23</v>
      </c>
      <c r="D25" s="20">
        <f t="shared" ref="D25:W25" si="5">D74</f>
        <v>13.692075699999997</v>
      </c>
      <c r="E25" s="20">
        <f t="shared" si="5"/>
        <v>0</v>
      </c>
      <c r="F25" s="20">
        <f t="shared" si="5"/>
        <v>3.3198756999999999</v>
      </c>
      <c r="G25" s="20">
        <f t="shared" si="5"/>
        <v>10.372199999999998</v>
      </c>
      <c r="H25" s="20">
        <f t="shared" si="5"/>
        <v>0</v>
      </c>
      <c r="I25" s="20">
        <f t="shared" si="5"/>
        <v>0</v>
      </c>
      <c r="J25" s="20">
        <f t="shared" si="5"/>
        <v>0</v>
      </c>
      <c r="K25" s="20">
        <f t="shared" si="5"/>
        <v>0</v>
      </c>
      <c r="L25" s="20">
        <f t="shared" si="5"/>
        <v>0</v>
      </c>
      <c r="M25" s="20">
        <f t="shared" si="5"/>
        <v>0</v>
      </c>
      <c r="N25" s="20">
        <f t="shared" si="5"/>
        <v>-13.692075699999997</v>
      </c>
      <c r="O25" s="20">
        <f t="shared" si="5"/>
        <v>0</v>
      </c>
      <c r="P25" s="20">
        <f t="shared" si="5"/>
        <v>-3.3198756999999999</v>
      </c>
      <c r="Q25" s="20">
        <f t="shared" si="5"/>
        <v>-10.372199999999998</v>
      </c>
      <c r="R25" s="20">
        <f t="shared" si="5"/>
        <v>0</v>
      </c>
      <c r="S25" s="20">
        <f t="shared" si="5"/>
        <v>0</v>
      </c>
      <c r="T25" s="20">
        <f t="shared" si="5"/>
        <v>0</v>
      </c>
      <c r="U25" s="20">
        <f t="shared" si="5"/>
        <v>0</v>
      </c>
      <c r="V25" s="20">
        <f t="shared" si="5"/>
        <v>0</v>
      </c>
      <c r="W25" s="20">
        <f t="shared" si="5"/>
        <v>0</v>
      </c>
    </row>
    <row r="26" spans="1:59" ht="31.5" x14ac:dyDescent="0.25">
      <c r="A26" s="17" t="s">
        <v>32</v>
      </c>
      <c r="B26" s="18" t="s">
        <v>33</v>
      </c>
      <c r="C26" s="19" t="s">
        <v>23</v>
      </c>
      <c r="D26" s="20" t="str">
        <f t="shared" ref="D26:W26" si="6">D76</f>
        <v>нд</v>
      </c>
      <c r="E26" s="20" t="str">
        <f t="shared" si="6"/>
        <v>нд</v>
      </c>
      <c r="F26" s="20" t="str">
        <f t="shared" si="6"/>
        <v>нд</v>
      </c>
      <c r="G26" s="20" t="str">
        <f t="shared" si="6"/>
        <v>нд</v>
      </c>
      <c r="H26" s="20" t="str">
        <f t="shared" si="6"/>
        <v>нд</v>
      </c>
      <c r="I26" s="20">
        <f t="shared" si="6"/>
        <v>0</v>
      </c>
      <c r="J26" s="20">
        <f t="shared" si="6"/>
        <v>0</v>
      </c>
      <c r="K26" s="20">
        <f t="shared" si="6"/>
        <v>0</v>
      </c>
      <c r="L26" s="20">
        <f t="shared" si="6"/>
        <v>0</v>
      </c>
      <c r="M26" s="20">
        <f t="shared" si="6"/>
        <v>0</v>
      </c>
      <c r="N26" s="20">
        <f t="shared" si="6"/>
        <v>0</v>
      </c>
      <c r="O26" s="20">
        <f t="shared" si="6"/>
        <v>0</v>
      </c>
      <c r="P26" s="20">
        <f t="shared" si="6"/>
        <v>0</v>
      </c>
      <c r="Q26" s="20">
        <f t="shared" si="6"/>
        <v>0</v>
      </c>
      <c r="R26" s="20">
        <f t="shared" si="6"/>
        <v>0</v>
      </c>
      <c r="S26" s="20">
        <f t="shared" si="6"/>
        <v>0</v>
      </c>
      <c r="T26" s="20">
        <f t="shared" si="6"/>
        <v>0</v>
      </c>
      <c r="U26" s="20">
        <f t="shared" si="6"/>
        <v>0</v>
      </c>
      <c r="V26" s="20">
        <f t="shared" si="6"/>
        <v>0</v>
      </c>
      <c r="W26" s="20">
        <f t="shared" si="6"/>
        <v>0</v>
      </c>
    </row>
    <row r="27" spans="1:59" x14ac:dyDescent="0.25">
      <c r="A27" s="17" t="s">
        <v>34</v>
      </c>
      <c r="B27" s="22" t="s">
        <v>35</v>
      </c>
      <c r="C27" s="23" t="s">
        <v>23</v>
      </c>
      <c r="D27" s="20">
        <f t="shared" ref="D27:W27" si="7">D77</f>
        <v>1.867</v>
      </c>
      <c r="E27" s="20">
        <f t="shared" si="7"/>
        <v>0</v>
      </c>
      <c r="F27" s="20">
        <f t="shared" si="7"/>
        <v>0</v>
      </c>
      <c r="G27" s="20">
        <f t="shared" si="7"/>
        <v>0</v>
      </c>
      <c r="H27" s="20">
        <f t="shared" si="7"/>
        <v>1.867</v>
      </c>
      <c r="I27" s="20">
        <f t="shared" si="7"/>
        <v>0</v>
      </c>
      <c r="J27" s="20">
        <f t="shared" si="7"/>
        <v>0</v>
      </c>
      <c r="K27" s="20">
        <f t="shared" si="7"/>
        <v>0</v>
      </c>
      <c r="L27" s="20">
        <f t="shared" si="7"/>
        <v>0</v>
      </c>
      <c r="M27" s="20">
        <f t="shared" si="7"/>
        <v>0</v>
      </c>
      <c r="N27" s="20">
        <f t="shared" si="7"/>
        <v>-1.867</v>
      </c>
      <c r="O27" s="20">
        <f t="shared" si="7"/>
        <v>0</v>
      </c>
      <c r="P27" s="20">
        <f t="shared" si="7"/>
        <v>0</v>
      </c>
      <c r="Q27" s="20">
        <f t="shared" si="7"/>
        <v>0</v>
      </c>
      <c r="R27" s="20">
        <f t="shared" si="7"/>
        <v>-1.867</v>
      </c>
      <c r="S27" s="20">
        <f t="shared" si="7"/>
        <v>0</v>
      </c>
      <c r="T27" s="20">
        <f t="shared" si="7"/>
        <v>0</v>
      </c>
      <c r="U27" s="20">
        <f t="shared" si="7"/>
        <v>0</v>
      </c>
      <c r="V27" s="20">
        <f t="shared" si="7"/>
        <v>0</v>
      </c>
      <c r="W27" s="20">
        <f t="shared" si="7"/>
        <v>0</v>
      </c>
    </row>
    <row r="28" spans="1:59" x14ac:dyDescent="0.25">
      <c r="A28" s="24" t="s">
        <v>36</v>
      </c>
      <c r="B28" s="25" t="s">
        <v>37</v>
      </c>
      <c r="C28" s="26" t="s">
        <v>23</v>
      </c>
      <c r="D28" s="27">
        <f t="shared" ref="D28:M28" si="8">D29+D37+D40+D45</f>
        <v>16.678999999999998</v>
      </c>
      <c r="E28" s="27">
        <f t="shared" si="8"/>
        <v>0</v>
      </c>
      <c r="F28" s="27">
        <f t="shared" si="8"/>
        <v>3.6989999999999998</v>
      </c>
      <c r="G28" s="27">
        <f t="shared" si="8"/>
        <v>12.979999999999999</v>
      </c>
      <c r="H28" s="28">
        <f t="shared" si="8"/>
        <v>0</v>
      </c>
      <c r="I28" s="27">
        <f t="shared" si="8"/>
        <v>3.9630515970000002</v>
      </c>
      <c r="J28" s="27">
        <f t="shared" si="8"/>
        <v>0</v>
      </c>
      <c r="K28" s="27">
        <f t="shared" si="8"/>
        <v>3.9630515970000002</v>
      </c>
      <c r="L28" s="27">
        <f t="shared" si="8"/>
        <v>0</v>
      </c>
      <c r="M28" s="27">
        <f t="shared" si="8"/>
        <v>0</v>
      </c>
      <c r="N28" s="27">
        <f t="shared" ref="N28:R33" si="9">I28-D28</f>
        <v>-12.715948402999999</v>
      </c>
      <c r="O28" s="27">
        <f t="shared" si="9"/>
        <v>0</v>
      </c>
      <c r="P28" s="27">
        <f t="shared" si="9"/>
        <v>0.26405159700000036</v>
      </c>
      <c r="Q28" s="27">
        <f t="shared" si="9"/>
        <v>-12.979999999999999</v>
      </c>
      <c r="R28" s="27">
        <f t="shared" si="9"/>
        <v>0</v>
      </c>
      <c r="S28" s="27">
        <f>S29+S37+S40+S45</f>
        <v>9.8783386499999999</v>
      </c>
      <c r="T28" s="27">
        <f>T29+T37+T40+T45</f>
        <v>0</v>
      </c>
      <c r="U28" s="27">
        <f>U29+U37+U40+U45</f>
        <v>7.1430599599999987</v>
      </c>
      <c r="V28" s="27">
        <f>V29+V37+V40+V45</f>
        <v>2.7352786899999999</v>
      </c>
      <c r="W28" s="27">
        <f>W29+W37+W40+W45</f>
        <v>0</v>
      </c>
    </row>
    <row r="29" spans="1:59" ht="31.5" x14ac:dyDescent="0.25">
      <c r="A29" s="29" t="s">
        <v>38</v>
      </c>
      <c r="B29" s="30" t="s">
        <v>39</v>
      </c>
      <c r="C29" s="31" t="s">
        <v>23</v>
      </c>
      <c r="D29" s="32">
        <f t="shared" ref="D29:M29" si="10">D30+D33+D35</f>
        <v>16.678999999999998</v>
      </c>
      <c r="E29" s="32">
        <f t="shared" si="10"/>
        <v>0</v>
      </c>
      <c r="F29" s="32">
        <f t="shared" si="10"/>
        <v>3.6989999999999998</v>
      </c>
      <c r="G29" s="32">
        <f t="shared" si="10"/>
        <v>12.979999999999999</v>
      </c>
      <c r="H29" s="33">
        <f t="shared" si="10"/>
        <v>0</v>
      </c>
      <c r="I29" s="32">
        <f t="shared" si="10"/>
        <v>3.9630515970000002</v>
      </c>
      <c r="J29" s="32">
        <f t="shared" si="10"/>
        <v>0</v>
      </c>
      <c r="K29" s="32">
        <f t="shared" si="10"/>
        <v>3.9630515970000002</v>
      </c>
      <c r="L29" s="32">
        <f t="shared" si="10"/>
        <v>0</v>
      </c>
      <c r="M29" s="32">
        <f t="shared" si="10"/>
        <v>0</v>
      </c>
      <c r="N29" s="32">
        <f t="shared" si="9"/>
        <v>-12.715948402999999</v>
      </c>
      <c r="O29" s="32">
        <f t="shared" si="9"/>
        <v>0</v>
      </c>
      <c r="P29" s="32">
        <f t="shared" si="9"/>
        <v>0.26405159700000036</v>
      </c>
      <c r="Q29" s="32">
        <f t="shared" si="9"/>
        <v>-12.979999999999999</v>
      </c>
      <c r="R29" s="32">
        <f t="shared" si="9"/>
        <v>0</v>
      </c>
      <c r="S29" s="32">
        <f>S30+S33+S35</f>
        <v>9.8783386499999999</v>
      </c>
      <c r="T29" s="32">
        <f>T30+T33+T35</f>
        <v>0</v>
      </c>
      <c r="U29" s="32">
        <f>U30+U33+U35</f>
        <v>7.1430599599999987</v>
      </c>
      <c r="V29" s="32">
        <f>V30+V33+V35</f>
        <v>2.7352786899999999</v>
      </c>
      <c r="W29" s="32">
        <f>W30+W33+W35</f>
        <v>0</v>
      </c>
    </row>
    <row r="30" spans="1:59" ht="31.5" x14ac:dyDescent="0.25">
      <c r="A30" s="34" t="s">
        <v>40</v>
      </c>
      <c r="B30" s="35" t="s">
        <v>41</v>
      </c>
      <c r="C30" s="36" t="s">
        <v>23</v>
      </c>
      <c r="D30" s="37">
        <f t="shared" ref="D30:M30" si="11">D31+D32</f>
        <v>16.678999999999998</v>
      </c>
      <c r="E30" s="37">
        <f t="shared" si="11"/>
        <v>0</v>
      </c>
      <c r="F30" s="37">
        <f t="shared" si="11"/>
        <v>3.6989999999999998</v>
      </c>
      <c r="G30" s="37">
        <f t="shared" si="11"/>
        <v>12.979999999999999</v>
      </c>
      <c r="H30" s="38">
        <f t="shared" si="11"/>
        <v>0</v>
      </c>
      <c r="I30" s="37">
        <f t="shared" si="11"/>
        <v>2.8538334700000001</v>
      </c>
      <c r="J30" s="37">
        <f t="shared" si="11"/>
        <v>0</v>
      </c>
      <c r="K30" s="37">
        <f t="shared" si="11"/>
        <v>2.8538334700000001</v>
      </c>
      <c r="L30" s="37">
        <f t="shared" si="11"/>
        <v>0</v>
      </c>
      <c r="M30" s="37">
        <f t="shared" si="11"/>
        <v>0</v>
      </c>
      <c r="N30" s="37">
        <f t="shared" si="9"/>
        <v>-13.825166529999999</v>
      </c>
      <c r="O30" s="37">
        <f t="shared" si="9"/>
        <v>0</v>
      </c>
      <c r="P30" s="37">
        <f t="shared" si="9"/>
        <v>-0.84516652999999975</v>
      </c>
      <c r="Q30" s="37">
        <f t="shared" si="9"/>
        <v>-12.979999999999999</v>
      </c>
      <c r="R30" s="37">
        <f t="shared" si="9"/>
        <v>0</v>
      </c>
      <c r="S30" s="37">
        <f>S31+S32</f>
        <v>7.041481329999999</v>
      </c>
      <c r="T30" s="37">
        <f>T31+T32</f>
        <v>0</v>
      </c>
      <c r="U30" s="37">
        <f>U31+U32</f>
        <v>5.8334888699999992</v>
      </c>
      <c r="V30" s="37">
        <f>V31+V32</f>
        <v>1.20799246</v>
      </c>
      <c r="W30" s="37">
        <f>W31+W32</f>
        <v>0</v>
      </c>
    </row>
    <row r="31" spans="1:59" ht="63" x14ac:dyDescent="0.25">
      <c r="A31" s="7" t="s">
        <v>40</v>
      </c>
      <c r="B31" s="39" t="s">
        <v>42</v>
      </c>
      <c r="C31" s="7" t="s">
        <v>23</v>
      </c>
      <c r="D31" s="40">
        <f>E31+F31+G31+H31</f>
        <v>0</v>
      </c>
      <c r="E31" s="40">
        <v>0</v>
      </c>
      <c r="F31" s="40">
        <v>0</v>
      </c>
      <c r="G31" s="40">
        <v>0</v>
      </c>
      <c r="H31" s="41">
        <v>0</v>
      </c>
      <c r="I31" s="40">
        <f>J31+K31+L31+M31</f>
        <v>0</v>
      </c>
      <c r="J31" s="40">
        <v>0</v>
      </c>
      <c r="K31" s="40">
        <v>0</v>
      </c>
      <c r="L31" s="40">
        <v>0</v>
      </c>
      <c r="M31" s="41">
        <v>0</v>
      </c>
      <c r="N31" s="40">
        <f t="shared" si="9"/>
        <v>0</v>
      </c>
      <c r="O31" s="40">
        <f t="shared" si="9"/>
        <v>0</v>
      </c>
      <c r="P31" s="40">
        <f t="shared" si="9"/>
        <v>0</v>
      </c>
      <c r="Q31" s="40">
        <f t="shared" si="9"/>
        <v>0</v>
      </c>
      <c r="R31" s="40">
        <f t="shared" si="9"/>
        <v>0</v>
      </c>
      <c r="S31" s="42">
        <f>T31+U31+V31+W31</f>
        <v>7.7057009999999995E-2</v>
      </c>
      <c r="T31" s="42">
        <v>0</v>
      </c>
      <c r="U31" s="42">
        <f>0.00459709+0.01512199+0.01463716</f>
        <v>3.4356239999999996E-2</v>
      </c>
      <c r="V31" s="42">
        <v>4.2700769999999999E-2</v>
      </c>
      <c r="W31" s="42">
        <v>0</v>
      </c>
    </row>
    <row r="32" spans="1:59" ht="47.25" x14ac:dyDescent="0.25">
      <c r="A32" s="7" t="s">
        <v>40</v>
      </c>
      <c r="B32" s="39" t="s">
        <v>43</v>
      </c>
      <c r="C32" s="7" t="s">
        <v>23</v>
      </c>
      <c r="D32" s="40">
        <f>E32+F32+G32+H32</f>
        <v>16.678999999999998</v>
      </c>
      <c r="E32" s="41">
        <v>0</v>
      </c>
      <c r="F32" s="42">
        <v>3.6989999999999998</v>
      </c>
      <c r="G32" s="42">
        <f>11*1.18</f>
        <v>12.979999999999999</v>
      </c>
      <c r="H32" s="42">
        <v>0</v>
      </c>
      <c r="I32" s="40">
        <f>J32+K32+L32+M32</f>
        <v>2.8538334700000001</v>
      </c>
      <c r="J32" s="41">
        <v>0</v>
      </c>
      <c r="K32" s="42">
        <v>2.8538334700000001</v>
      </c>
      <c r="L32" s="42">
        <v>0</v>
      </c>
      <c r="M32" s="42">
        <v>0</v>
      </c>
      <c r="N32" s="40">
        <f t="shared" si="9"/>
        <v>-13.825166529999999</v>
      </c>
      <c r="O32" s="40">
        <f t="shared" si="9"/>
        <v>0</v>
      </c>
      <c r="P32" s="40">
        <f t="shared" si="9"/>
        <v>-0.84516652999999975</v>
      </c>
      <c r="Q32" s="40">
        <f t="shared" si="9"/>
        <v>-12.979999999999999</v>
      </c>
      <c r="R32" s="40">
        <f t="shared" si="9"/>
        <v>0</v>
      </c>
      <c r="S32" s="42">
        <f>T32+U32+V32+W32</f>
        <v>6.9644243199999991</v>
      </c>
      <c r="T32" s="41">
        <v>0</v>
      </c>
      <c r="U32" s="42">
        <f>4.97204833+0.56437431+0.06118154+0.20152845</f>
        <v>5.799132629999999</v>
      </c>
      <c r="V32" s="42">
        <v>1.1652916900000001</v>
      </c>
      <c r="W32" s="42">
        <v>0</v>
      </c>
    </row>
    <row r="33" spans="1:23" ht="31.5" x14ac:dyDescent="0.25">
      <c r="A33" s="34" t="s">
        <v>44</v>
      </c>
      <c r="B33" s="35" t="s">
        <v>45</v>
      </c>
      <c r="C33" s="36" t="s">
        <v>23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43">
        <f>I34</f>
        <v>0.40968884700000002</v>
      </c>
      <c r="J33" s="38">
        <v>0</v>
      </c>
      <c r="K33" s="43">
        <f>K34</f>
        <v>0.40968884700000002</v>
      </c>
      <c r="L33" s="43">
        <f>L34</f>
        <v>0</v>
      </c>
      <c r="M33" s="43">
        <f>M34</f>
        <v>0</v>
      </c>
      <c r="N33" s="43">
        <f t="shared" si="9"/>
        <v>0.40968884700000002</v>
      </c>
      <c r="O33" s="43">
        <f t="shared" si="9"/>
        <v>0</v>
      </c>
      <c r="P33" s="43">
        <f t="shared" si="9"/>
        <v>0.40968884700000002</v>
      </c>
      <c r="Q33" s="43">
        <f t="shared" si="9"/>
        <v>0</v>
      </c>
      <c r="R33" s="43">
        <f t="shared" si="9"/>
        <v>0</v>
      </c>
      <c r="S33" s="43">
        <f>S34</f>
        <v>2.50053605</v>
      </c>
      <c r="T33" s="43">
        <f>T34</f>
        <v>0</v>
      </c>
      <c r="U33" s="43">
        <f>U34</f>
        <v>1.1717092900000001</v>
      </c>
      <c r="V33" s="43">
        <f>V34</f>
        <v>1.3288267599999999</v>
      </c>
      <c r="W33" s="43">
        <f>W34</f>
        <v>0</v>
      </c>
    </row>
    <row r="34" spans="1:23" ht="31.5" x14ac:dyDescent="0.25">
      <c r="A34" s="44" t="s">
        <v>44</v>
      </c>
      <c r="B34" s="45" t="s">
        <v>46</v>
      </c>
      <c r="C34" s="46"/>
      <c r="D34" s="47" t="s">
        <v>47</v>
      </c>
      <c r="E34" s="47" t="s">
        <v>47</v>
      </c>
      <c r="F34" s="47" t="s">
        <v>47</v>
      </c>
      <c r="G34" s="47" t="s">
        <v>47</v>
      </c>
      <c r="H34" s="47" t="s">
        <v>47</v>
      </c>
      <c r="I34" s="48">
        <f>J34+K34+L34+M34</f>
        <v>0.40968884700000002</v>
      </c>
      <c r="J34" s="47">
        <v>0</v>
      </c>
      <c r="K34" s="48">
        <v>0.40968884700000002</v>
      </c>
      <c r="L34" s="48">
        <v>0</v>
      </c>
      <c r="M34" s="48">
        <v>0</v>
      </c>
      <c r="N34" s="48">
        <f>I34-0</f>
        <v>0.40968884700000002</v>
      </c>
      <c r="O34" s="48">
        <f>J34-0</f>
        <v>0</v>
      </c>
      <c r="P34" s="48">
        <f>K34-0</f>
        <v>0.40968884700000002</v>
      </c>
      <c r="Q34" s="48">
        <f>L34-0</f>
        <v>0</v>
      </c>
      <c r="R34" s="48">
        <f>M34-0</f>
        <v>0</v>
      </c>
      <c r="S34" s="48">
        <f>T34+U34+V34+W34</f>
        <v>2.50053605</v>
      </c>
      <c r="T34" s="48">
        <v>0</v>
      </c>
      <c r="U34" s="48">
        <f>0.01651763+0.01027254+0.03259066+0.05413136+1.02616959+0.0073458+0.02468171</f>
        <v>1.1717092900000001</v>
      </c>
      <c r="V34" s="48">
        <f>0.64505492+0.518349+0.16542284</f>
        <v>1.3288267599999999</v>
      </c>
      <c r="W34" s="48">
        <v>0</v>
      </c>
    </row>
    <row r="35" spans="1:23" ht="31.5" x14ac:dyDescent="0.25">
      <c r="A35" s="34" t="s">
        <v>48</v>
      </c>
      <c r="B35" s="35" t="s">
        <v>49</v>
      </c>
      <c r="C35" s="36" t="s">
        <v>23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43">
        <f>I36</f>
        <v>0.69952928000000003</v>
      </c>
      <c r="J35" s="38">
        <v>0</v>
      </c>
      <c r="K35" s="43">
        <f>K36</f>
        <v>0.69952928000000003</v>
      </c>
      <c r="L35" s="43">
        <f>L36</f>
        <v>0</v>
      </c>
      <c r="M35" s="43">
        <f>M36</f>
        <v>0</v>
      </c>
      <c r="N35" s="43">
        <f>I35-D35</f>
        <v>0.69952928000000003</v>
      </c>
      <c r="O35" s="43">
        <f>J35-E35</f>
        <v>0</v>
      </c>
      <c r="P35" s="43">
        <f>K35-F35</f>
        <v>0.69952928000000003</v>
      </c>
      <c r="Q35" s="43">
        <f>L35-G35</f>
        <v>0</v>
      </c>
      <c r="R35" s="43">
        <f>M35-H35</f>
        <v>0</v>
      </c>
      <c r="S35" s="43">
        <f>S36</f>
        <v>0.33632127000000001</v>
      </c>
      <c r="T35" s="43">
        <v>0</v>
      </c>
      <c r="U35" s="43">
        <f>U36</f>
        <v>0.13786180000000001</v>
      </c>
      <c r="V35" s="43">
        <f>V36</f>
        <v>0.19845947</v>
      </c>
      <c r="W35" s="43">
        <f>W36</f>
        <v>0</v>
      </c>
    </row>
    <row r="36" spans="1:23" ht="31.5" x14ac:dyDescent="0.25">
      <c r="A36" s="44" t="s">
        <v>48</v>
      </c>
      <c r="B36" s="45" t="s">
        <v>50</v>
      </c>
      <c r="C36" s="46"/>
      <c r="D36" s="47" t="s">
        <v>47</v>
      </c>
      <c r="E36" s="47" t="s">
        <v>47</v>
      </c>
      <c r="F36" s="47" t="s">
        <v>47</v>
      </c>
      <c r="G36" s="47" t="s">
        <v>47</v>
      </c>
      <c r="H36" s="47" t="s">
        <v>47</v>
      </c>
      <c r="I36" s="48">
        <f>J36+K36+L36+M36</f>
        <v>0.69952928000000003</v>
      </c>
      <c r="J36" s="47">
        <v>0</v>
      </c>
      <c r="K36" s="48">
        <v>0.69952928000000003</v>
      </c>
      <c r="L36" s="48">
        <v>0</v>
      </c>
      <c r="M36" s="48">
        <v>0</v>
      </c>
      <c r="N36" s="48">
        <f>I36-0</f>
        <v>0.69952928000000003</v>
      </c>
      <c r="O36" s="48">
        <f>J36-0</f>
        <v>0</v>
      </c>
      <c r="P36" s="48">
        <f>K36-0</f>
        <v>0.69952928000000003</v>
      </c>
      <c r="Q36" s="48">
        <f>L36-0</f>
        <v>0</v>
      </c>
      <c r="R36" s="48">
        <f>M36-0</f>
        <v>0</v>
      </c>
      <c r="S36" s="48">
        <f>T36+U36+V36+W36</f>
        <v>0.33632127000000001</v>
      </c>
      <c r="T36" s="48">
        <v>0</v>
      </c>
      <c r="U36" s="48">
        <f>0.02485708+0.051081+0.01454464+0.04737908</f>
        <v>0.13786180000000001</v>
      </c>
      <c r="V36" s="48">
        <v>0.19845947</v>
      </c>
      <c r="W36" s="48">
        <v>0</v>
      </c>
    </row>
    <row r="37" spans="1:23" ht="31.5" x14ac:dyDescent="0.25">
      <c r="A37" s="29" t="s">
        <v>51</v>
      </c>
      <c r="B37" s="30" t="s">
        <v>52</v>
      </c>
      <c r="C37" s="31" t="s">
        <v>23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</row>
    <row r="38" spans="1:23" ht="31.5" x14ac:dyDescent="0.25">
      <c r="A38" s="49" t="s">
        <v>53</v>
      </c>
      <c r="B38" s="35" t="s">
        <v>54</v>
      </c>
      <c r="C38" s="36" t="s">
        <v>23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</row>
    <row r="39" spans="1:23" ht="31.5" x14ac:dyDescent="0.25">
      <c r="A39" s="49" t="s">
        <v>55</v>
      </c>
      <c r="B39" s="35" t="s">
        <v>56</v>
      </c>
      <c r="C39" s="36" t="s">
        <v>23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</row>
    <row r="40" spans="1:23" ht="31.5" x14ac:dyDescent="0.25">
      <c r="A40" s="29" t="s">
        <v>57</v>
      </c>
      <c r="B40" s="30" t="s">
        <v>58</v>
      </c>
      <c r="C40" s="31" t="s">
        <v>23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</row>
    <row r="41" spans="1:23" ht="31.5" x14ac:dyDescent="0.25">
      <c r="A41" s="49" t="s">
        <v>59</v>
      </c>
      <c r="B41" s="35" t="s">
        <v>60</v>
      </c>
      <c r="C41" s="36" t="s">
        <v>23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</row>
    <row r="42" spans="1:23" ht="63" x14ac:dyDescent="0.25">
      <c r="A42" s="34" t="s">
        <v>59</v>
      </c>
      <c r="B42" s="35" t="s">
        <v>61</v>
      </c>
      <c r="C42" s="36" t="s">
        <v>23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</row>
    <row r="43" spans="1:23" ht="47.25" x14ac:dyDescent="0.25">
      <c r="A43" s="34" t="s">
        <v>59</v>
      </c>
      <c r="B43" s="35" t="s">
        <v>62</v>
      </c>
      <c r="C43" s="36" t="s">
        <v>23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</row>
    <row r="44" spans="1:23" ht="47.25" x14ac:dyDescent="0.25">
      <c r="A44" s="34" t="s">
        <v>59</v>
      </c>
      <c r="B44" s="35" t="s">
        <v>63</v>
      </c>
      <c r="C44" s="36" t="s">
        <v>23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</row>
    <row r="45" spans="1:23" ht="47.25" x14ac:dyDescent="0.25">
      <c r="A45" s="29" t="s">
        <v>64</v>
      </c>
      <c r="B45" s="30" t="s">
        <v>65</v>
      </c>
      <c r="C45" s="31" t="s">
        <v>23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</row>
    <row r="46" spans="1:23" ht="47.25" x14ac:dyDescent="0.25">
      <c r="A46" s="34" t="s">
        <v>66</v>
      </c>
      <c r="B46" s="35" t="s">
        <v>67</v>
      </c>
      <c r="C46" s="36" t="s">
        <v>23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</row>
    <row r="47" spans="1:23" ht="47.25" x14ac:dyDescent="0.25">
      <c r="A47" s="34" t="s">
        <v>68</v>
      </c>
      <c r="B47" s="35" t="s">
        <v>69</v>
      </c>
      <c r="C47" s="36" t="s">
        <v>23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</row>
    <row r="48" spans="1:23" x14ac:dyDescent="0.25">
      <c r="A48" s="24" t="s">
        <v>70</v>
      </c>
      <c r="B48" s="25" t="s">
        <v>71</v>
      </c>
      <c r="C48" s="26" t="s">
        <v>23</v>
      </c>
      <c r="D48" s="27">
        <f t="shared" ref="D48:M48" si="12">D49+D56+D59+D68</f>
        <v>41.556060000399995</v>
      </c>
      <c r="E48" s="28">
        <f t="shared" si="12"/>
        <v>0</v>
      </c>
      <c r="F48" s="28">
        <f t="shared" si="12"/>
        <v>7.0769387145999998</v>
      </c>
      <c r="G48" s="28">
        <f t="shared" si="12"/>
        <v>33.471879999999999</v>
      </c>
      <c r="H48" s="28">
        <f t="shared" si="12"/>
        <v>1.0072412857999999</v>
      </c>
      <c r="I48" s="27">
        <f t="shared" si="12"/>
        <v>4.1276120600000006</v>
      </c>
      <c r="J48" s="27">
        <f t="shared" si="12"/>
        <v>0</v>
      </c>
      <c r="K48" s="27">
        <f t="shared" si="12"/>
        <v>0</v>
      </c>
      <c r="L48" s="27">
        <f t="shared" si="12"/>
        <v>4.1276120600000006</v>
      </c>
      <c r="M48" s="27">
        <f t="shared" si="12"/>
        <v>0</v>
      </c>
      <c r="N48" s="28">
        <f t="shared" ref="N48:R54" si="13">I48-D48</f>
        <v>-37.428447940399991</v>
      </c>
      <c r="O48" s="28">
        <f t="shared" si="13"/>
        <v>0</v>
      </c>
      <c r="P48" s="28">
        <f t="shared" si="13"/>
        <v>-7.0769387145999998</v>
      </c>
      <c r="Q48" s="28">
        <f t="shared" si="13"/>
        <v>-29.344267939999998</v>
      </c>
      <c r="R48" s="28">
        <f t="shared" si="13"/>
        <v>-1.0072412857999999</v>
      </c>
      <c r="S48" s="27">
        <f>S49+S56+S59+S68</f>
        <v>0</v>
      </c>
      <c r="T48" s="27">
        <f>T49+T56+T59+T68</f>
        <v>0</v>
      </c>
      <c r="U48" s="27">
        <f>U49+U56+U59+U68</f>
        <v>0</v>
      </c>
      <c r="V48" s="27">
        <f>V49+V56+V59+V68</f>
        <v>0</v>
      </c>
      <c r="W48" s="27">
        <f>W49+W56+W59+W68</f>
        <v>0</v>
      </c>
    </row>
    <row r="49" spans="1:23" ht="31.5" x14ac:dyDescent="0.25">
      <c r="A49" s="29" t="s">
        <v>72</v>
      </c>
      <c r="B49" s="30" t="s">
        <v>73</v>
      </c>
      <c r="C49" s="31" t="s">
        <v>23</v>
      </c>
      <c r="D49" s="32">
        <f t="shared" ref="D49:I49" si="14">D50</f>
        <v>41.556060000399995</v>
      </c>
      <c r="E49" s="33">
        <f t="shared" si="14"/>
        <v>0</v>
      </c>
      <c r="F49" s="33">
        <f t="shared" si="14"/>
        <v>7.0769387145999998</v>
      </c>
      <c r="G49" s="33">
        <f t="shared" si="14"/>
        <v>33.471879999999999</v>
      </c>
      <c r="H49" s="33">
        <f t="shared" si="14"/>
        <v>1.0072412857999999</v>
      </c>
      <c r="I49" s="32">
        <f t="shared" si="14"/>
        <v>4.1276120600000006</v>
      </c>
      <c r="J49" s="33">
        <v>0</v>
      </c>
      <c r="K49" s="33">
        <v>0</v>
      </c>
      <c r="L49" s="32">
        <f>L50</f>
        <v>4.1276120600000006</v>
      </c>
      <c r="M49" s="33">
        <v>0</v>
      </c>
      <c r="N49" s="33">
        <f>I49-D49</f>
        <v>-37.428447940399991</v>
      </c>
      <c r="O49" s="33">
        <f t="shared" si="13"/>
        <v>0</v>
      </c>
      <c r="P49" s="33">
        <f t="shared" si="13"/>
        <v>-7.0769387145999998</v>
      </c>
      <c r="Q49" s="33">
        <f t="shared" si="13"/>
        <v>-29.344267939999998</v>
      </c>
      <c r="R49" s="33">
        <f t="shared" si="13"/>
        <v>-1.0072412857999999</v>
      </c>
      <c r="S49" s="32">
        <f>S50</f>
        <v>0</v>
      </c>
      <c r="T49" s="32">
        <f>T50</f>
        <v>0</v>
      </c>
      <c r="U49" s="32">
        <f>U50</f>
        <v>0</v>
      </c>
      <c r="V49" s="32">
        <f>V50</f>
        <v>0</v>
      </c>
      <c r="W49" s="32">
        <f>W50</f>
        <v>0</v>
      </c>
    </row>
    <row r="50" spans="1:23" x14ac:dyDescent="0.25">
      <c r="A50" s="34" t="s">
        <v>74</v>
      </c>
      <c r="B50" s="35" t="s">
        <v>75</v>
      </c>
      <c r="C50" s="36" t="s">
        <v>23</v>
      </c>
      <c r="D50" s="37">
        <f>E50+F50+G50+H50</f>
        <v>41.556060000399995</v>
      </c>
      <c r="E50" s="38">
        <f>E51+E54</f>
        <v>0</v>
      </c>
      <c r="F50" s="38">
        <f>F51+F54+F52+F53</f>
        <v>7.0769387145999998</v>
      </c>
      <c r="G50" s="38">
        <f>G51+G54+G52+G53</f>
        <v>33.471879999999999</v>
      </c>
      <c r="H50" s="38">
        <f>H51+H54+H52+H53</f>
        <v>1.0072412857999999</v>
      </c>
      <c r="I50" s="43">
        <f>I51+I54</f>
        <v>4.1276120600000006</v>
      </c>
      <c r="J50" s="38">
        <v>0</v>
      </c>
      <c r="K50" s="38">
        <v>0</v>
      </c>
      <c r="L50" s="43">
        <f>L51+L54</f>
        <v>4.1276120600000006</v>
      </c>
      <c r="M50" s="38">
        <v>0</v>
      </c>
      <c r="N50" s="38">
        <f>I50-D50</f>
        <v>-37.428447940399991</v>
      </c>
      <c r="O50" s="38">
        <f t="shared" si="13"/>
        <v>0</v>
      </c>
      <c r="P50" s="38">
        <f t="shared" si="13"/>
        <v>-7.0769387145999998</v>
      </c>
      <c r="Q50" s="38">
        <f t="shared" si="13"/>
        <v>-29.344267939999998</v>
      </c>
      <c r="R50" s="38">
        <f t="shared" si="13"/>
        <v>-1.0072412857999999</v>
      </c>
      <c r="S50" s="37">
        <f>+S51+S54</f>
        <v>0</v>
      </c>
      <c r="T50" s="37">
        <f>+T51+T54</f>
        <v>0</v>
      </c>
      <c r="U50" s="37">
        <f>+U51+U54</f>
        <v>0</v>
      </c>
      <c r="V50" s="37">
        <f>+V51+V54</f>
        <v>0</v>
      </c>
      <c r="W50" s="37">
        <f>+W51+W54</f>
        <v>0</v>
      </c>
    </row>
    <row r="51" spans="1:23" x14ac:dyDescent="0.25">
      <c r="A51" s="7" t="s">
        <v>74</v>
      </c>
      <c r="B51" s="39" t="s">
        <v>76</v>
      </c>
      <c r="C51" s="50" t="s">
        <v>77</v>
      </c>
      <c r="D51" s="40">
        <v>0</v>
      </c>
      <c r="E51" s="41">
        <v>0</v>
      </c>
      <c r="F51" s="41">
        <v>0</v>
      </c>
      <c r="G51" s="41">
        <v>0</v>
      </c>
      <c r="H51" s="41">
        <v>0</v>
      </c>
      <c r="I51" s="42">
        <f t="shared" ref="I51:I53" si="15">J51+K51+L51+M51</f>
        <v>2.03673854</v>
      </c>
      <c r="J51" s="41">
        <v>0</v>
      </c>
      <c r="K51" s="41">
        <v>0</v>
      </c>
      <c r="L51" s="42">
        <v>2.03673854</v>
      </c>
      <c r="M51" s="41">
        <v>0</v>
      </c>
      <c r="N51" s="42">
        <f t="shared" si="13"/>
        <v>2.03673854</v>
      </c>
      <c r="O51" s="41">
        <f t="shared" si="13"/>
        <v>0</v>
      </c>
      <c r="P51" s="41">
        <f t="shared" si="13"/>
        <v>0</v>
      </c>
      <c r="Q51" s="41">
        <f t="shared" si="13"/>
        <v>2.03673854</v>
      </c>
      <c r="R51" s="41">
        <f t="shared" si="13"/>
        <v>0</v>
      </c>
      <c r="S51" s="51">
        <f>T51+U51+V51+W51</f>
        <v>0</v>
      </c>
      <c r="T51" s="51">
        <v>0</v>
      </c>
      <c r="U51" s="51">
        <v>0</v>
      </c>
      <c r="V51" s="51">
        <v>0</v>
      </c>
      <c r="W51" s="51">
        <v>0</v>
      </c>
    </row>
    <row r="52" spans="1:23" ht="47.25" x14ac:dyDescent="0.25">
      <c r="A52" s="7" t="s">
        <v>128</v>
      </c>
      <c r="B52" s="39" t="s">
        <v>126</v>
      </c>
      <c r="C52" s="50"/>
      <c r="D52" s="40">
        <f>E52+F52+G52+H52</f>
        <v>17.956060000399997</v>
      </c>
      <c r="E52" s="42">
        <v>0</v>
      </c>
      <c r="F52" s="42">
        <f>5.99770872*1.18-0.000357575</f>
        <v>7.0769387145999998</v>
      </c>
      <c r="G52" s="42">
        <f>8.366*1.18</f>
        <v>9.8718799999999991</v>
      </c>
      <c r="H52" s="42">
        <f>0.85359431*1.18</f>
        <v>1.0072412857999999</v>
      </c>
      <c r="I52" s="42">
        <f t="shared" si="15"/>
        <v>0</v>
      </c>
      <c r="J52" s="41">
        <v>0</v>
      </c>
      <c r="K52" s="41">
        <v>0</v>
      </c>
      <c r="L52" s="41">
        <v>0</v>
      </c>
      <c r="M52" s="41">
        <v>0</v>
      </c>
      <c r="N52" s="41">
        <f t="shared" ref="N52:N53" si="16">I52-D52</f>
        <v>-17.956060000399997</v>
      </c>
      <c r="O52" s="41">
        <f t="shared" ref="O52:O53" si="17">J52-E52</f>
        <v>0</v>
      </c>
      <c r="P52" s="41">
        <f t="shared" ref="P52:P53" si="18">K52-F52</f>
        <v>-7.0769387145999998</v>
      </c>
      <c r="Q52" s="41">
        <f t="shared" ref="Q52:Q53" si="19">L52-G52</f>
        <v>-9.8718799999999991</v>
      </c>
      <c r="R52" s="41">
        <f t="shared" ref="R52:R53" si="20">M52-H52</f>
        <v>-1.0072412857999999</v>
      </c>
      <c r="S52" s="51">
        <f t="shared" ref="S52:S53" si="21">T52+U52+V52+W52</f>
        <v>0</v>
      </c>
      <c r="T52" s="51">
        <v>0</v>
      </c>
      <c r="U52" s="51">
        <v>0</v>
      </c>
      <c r="V52" s="51">
        <v>0</v>
      </c>
      <c r="W52" s="51">
        <v>0</v>
      </c>
    </row>
    <row r="53" spans="1:23" ht="31.5" x14ac:dyDescent="0.25">
      <c r="A53" s="7" t="s">
        <v>128</v>
      </c>
      <c r="B53" s="39" t="s">
        <v>127</v>
      </c>
      <c r="C53" s="50"/>
      <c r="D53" s="40">
        <f>E53+F53+G53+H53</f>
        <v>23.599999999999998</v>
      </c>
      <c r="E53" s="41">
        <v>0</v>
      </c>
      <c r="F53" s="41">
        <v>0</v>
      </c>
      <c r="G53" s="41">
        <f>20*1.18</f>
        <v>23.599999999999998</v>
      </c>
      <c r="H53" s="41">
        <v>0</v>
      </c>
      <c r="I53" s="42">
        <f t="shared" si="15"/>
        <v>0</v>
      </c>
      <c r="J53" s="41">
        <v>0</v>
      </c>
      <c r="K53" s="41">
        <v>0</v>
      </c>
      <c r="L53" s="41">
        <v>0</v>
      </c>
      <c r="M53" s="41">
        <v>0</v>
      </c>
      <c r="N53" s="41">
        <f t="shared" si="16"/>
        <v>-23.599999999999998</v>
      </c>
      <c r="O53" s="41">
        <f t="shared" si="17"/>
        <v>0</v>
      </c>
      <c r="P53" s="41">
        <f t="shared" si="18"/>
        <v>0</v>
      </c>
      <c r="Q53" s="41">
        <f t="shared" si="19"/>
        <v>-23.599999999999998</v>
      </c>
      <c r="R53" s="41">
        <f t="shared" si="20"/>
        <v>0</v>
      </c>
      <c r="S53" s="51">
        <f t="shared" si="21"/>
        <v>0</v>
      </c>
      <c r="T53" s="51">
        <v>0</v>
      </c>
      <c r="U53" s="51">
        <v>0</v>
      </c>
      <c r="V53" s="51">
        <v>0</v>
      </c>
      <c r="W53" s="51">
        <v>0</v>
      </c>
    </row>
    <row r="54" spans="1:23" x14ac:dyDescent="0.25">
      <c r="A54" s="7" t="s">
        <v>74</v>
      </c>
      <c r="B54" s="39" t="s">
        <v>78</v>
      </c>
      <c r="C54" s="50" t="s">
        <v>77</v>
      </c>
      <c r="D54" s="40">
        <f>G54</f>
        <v>0</v>
      </c>
      <c r="E54" s="42">
        <v>0</v>
      </c>
      <c r="F54" s="42">
        <v>0</v>
      </c>
      <c r="G54" s="42">
        <v>0</v>
      </c>
      <c r="H54" s="42">
        <v>0</v>
      </c>
      <c r="I54" s="42">
        <f>J54+K54+L54+M54</f>
        <v>2.0908735200000002</v>
      </c>
      <c r="J54" s="42">
        <v>0</v>
      </c>
      <c r="K54" s="42">
        <v>0</v>
      </c>
      <c r="L54" s="42">
        <v>2.0908735200000002</v>
      </c>
      <c r="M54" s="42">
        <v>0</v>
      </c>
      <c r="N54" s="41">
        <f t="shared" si="13"/>
        <v>2.0908735200000002</v>
      </c>
      <c r="O54" s="41">
        <f t="shared" si="13"/>
        <v>0</v>
      </c>
      <c r="P54" s="41">
        <f t="shared" si="13"/>
        <v>0</v>
      </c>
      <c r="Q54" s="41">
        <f t="shared" si="13"/>
        <v>2.0908735200000002</v>
      </c>
      <c r="R54" s="41">
        <f t="shared" si="13"/>
        <v>0</v>
      </c>
      <c r="S54" s="51">
        <f>T54+U54+V54+W54</f>
        <v>0</v>
      </c>
      <c r="T54" s="51">
        <v>0</v>
      </c>
      <c r="U54" s="51">
        <v>0</v>
      </c>
      <c r="V54" s="51">
        <v>0</v>
      </c>
      <c r="W54" s="51">
        <v>0</v>
      </c>
    </row>
    <row r="55" spans="1:23" ht="31.5" x14ac:dyDescent="0.25">
      <c r="A55" s="34" t="s">
        <v>79</v>
      </c>
      <c r="B55" s="35" t="s">
        <v>80</v>
      </c>
      <c r="C55" s="36" t="s">
        <v>23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</row>
    <row r="56" spans="1:23" ht="31.5" x14ac:dyDescent="0.25">
      <c r="A56" s="29" t="s">
        <v>81</v>
      </c>
      <c r="B56" s="30" t="s">
        <v>82</v>
      </c>
      <c r="C56" s="31" t="s">
        <v>23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</row>
    <row r="57" spans="1:23" x14ac:dyDescent="0.25">
      <c r="A57" s="34" t="s">
        <v>83</v>
      </c>
      <c r="B57" s="35" t="s">
        <v>84</v>
      </c>
      <c r="C57" s="36" t="s">
        <v>23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</row>
    <row r="58" spans="1:23" ht="31.5" x14ac:dyDescent="0.25">
      <c r="A58" s="34" t="s">
        <v>85</v>
      </c>
      <c r="B58" s="35" t="s">
        <v>86</v>
      </c>
      <c r="C58" s="36" t="s">
        <v>23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</row>
    <row r="59" spans="1:23" ht="31.5" x14ac:dyDescent="0.25">
      <c r="A59" s="29" t="s">
        <v>87</v>
      </c>
      <c r="B59" s="30" t="s">
        <v>88</v>
      </c>
      <c r="C59" s="31" t="s">
        <v>23</v>
      </c>
      <c r="D59" s="32">
        <f>D60</f>
        <v>0</v>
      </c>
      <c r="E59" s="32">
        <f t="shared" ref="E59:M59" si="22">E60</f>
        <v>0</v>
      </c>
      <c r="F59" s="32">
        <f t="shared" si="22"/>
        <v>0</v>
      </c>
      <c r="G59" s="32">
        <f t="shared" si="22"/>
        <v>0</v>
      </c>
      <c r="H59" s="32">
        <f t="shared" si="22"/>
        <v>0</v>
      </c>
      <c r="I59" s="32">
        <f t="shared" si="22"/>
        <v>0</v>
      </c>
      <c r="J59" s="32">
        <f t="shared" si="22"/>
        <v>0</v>
      </c>
      <c r="K59" s="32">
        <f t="shared" si="22"/>
        <v>0</v>
      </c>
      <c r="L59" s="32">
        <f t="shared" si="22"/>
        <v>0</v>
      </c>
      <c r="M59" s="32">
        <f t="shared" si="22"/>
        <v>0</v>
      </c>
      <c r="N59" s="33">
        <f t="shared" ref="N59:R60" si="23">I59-D59</f>
        <v>0</v>
      </c>
      <c r="O59" s="33">
        <f t="shared" si="23"/>
        <v>0</v>
      </c>
      <c r="P59" s="33">
        <f t="shared" si="23"/>
        <v>0</v>
      </c>
      <c r="Q59" s="33">
        <f t="shared" si="23"/>
        <v>0</v>
      </c>
      <c r="R59" s="33">
        <f t="shared" si="23"/>
        <v>0</v>
      </c>
      <c r="S59" s="32">
        <f>S60+S61</f>
        <v>0</v>
      </c>
      <c r="T59" s="32">
        <f>T60+T61</f>
        <v>0</v>
      </c>
      <c r="U59" s="32">
        <f>U60+U61</f>
        <v>0</v>
      </c>
      <c r="V59" s="32">
        <f>V60+V61</f>
        <v>0</v>
      </c>
      <c r="W59" s="32">
        <f>W60+W61</f>
        <v>0</v>
      </c>
    </row>
    <row r="60" spans="1:23" x14ac:dyDescent="0.25">
      <c r="A60" s="34" t="s">
        <v>89</v>
      </c>
      <c r="B60" s="35" t="s">
        <v>90</v>
      </c>
      <c r="C60" s="36" t="s">
        <v>23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43">
        <v>0</v>
      </c>
      <c r="J60" s="38">
        <v>0</v>
      </c>
      <c r="K60" s="38">
        <v>0</v>
      </c>
      <c r="L60" s="38">
        <v>0</v>
      </c>
      <c r="M60" s="43">
        <v>0</v>
      </c>
      <c r="N60" s="38">
        <v>0</v>
      </c>
      <c r="O60" s="38">
        <v>0</v>
      </c>
      <c r="P60" s="38">
        <v>0</v>
      </c>
      <c r="Q60" s="38">
        <f t="shared" si="23"/>
        <v>0</v>
      </c>
      <c r="R60" s="38">
        <f t="shared" si="23"/>
        <v>0</v>
      </c>
      <c r="S60" s="43">
        <v>0</v>
      </c>
      <c r="T60" s="43">
        <v>0</v>
      </c>
      <c r="U60" s="43">
        <v>0</v>
      </c>
      <c r="V60" s="43">
        <v>0</v>
      </c>
      <c r="W60" s="43">
        <v>0</v>
      </c>
    </row>
    <row r="61" spans="1:23" x14ac:dyDescent="0.25">
      <c r="A61" s="34" t="s">
        <v>91</v>
      </c>
      <c r="B61" s="35" t="s">
        <v>92</v>
      </c>
      <c r="C61" s="36" t="s">
        <v>23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43">
        <v>0</v>
      </c>
      <c r="T61" s="43">
        <v>0</v>
      </c>
      <c r="U61" s="43">
        <v>0</v>
      </c>
      <c r="V61" s="43">
        <v>0</v>
      </c>
      <c r="W61" s="43">
        <v>0</v>
      </c>
    </row>
    <row r="62" spans="1:23" x14ac:dyDescent="0.25">
      <c r="A62" s="34" t="s">
        <v>93</v>
      </c>
      <c r="B62" s="35" t="s">
        <v>94</v>
      </c>
      <c r="C62" s="36" t="s">
        <v>23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</row>
    <row r="63" spans="1:23" ht="31.5" x14ac:dyDescent="0.25">
      <c r="A63" s="34" t="s">
        <v>95</v>
      </c>
      <c r="B63" s="35" t="s">
        <v>96</v>
      </c>
      <c r="C63" s="36" t="s">
        <v>23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</row>
    <row r="64" spans="1:23" ht="31.5" x14ac:dyDescent="0.25">
      <c r="A64" s="34" t="s">
        <v>97</v>
      </c>
      <c r="B64" s="35" t="s">
        <v>98</v>
      </c>
      <c r="C64" s="36" t="s">
        <v>23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</row>
    <row r="65" spans="1:23" ht="31.5" x14ac:dyDescent="0.25">
      <c r="A65" s="34" t="s">
        <v>99</v>
      </c>
      <c r="B65" s="35" t="s">
        <v>100</v>
      </c>
      <c r="C65" s="36" t="s">
        <v>23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v>0</v>
      </c>
    </row>
    <row r="66" spans="1:23" ht="31.5" x14ac:dyDescent="0.25">
      <c r="A66" s="34" t="s">
        <v>101</v>
      </c>
      <c r="B66" s="35" t="s">
        <v>102</v>
      </c>
      <c r="C66" s="36" t="s">
        <v>23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</row>
    <row r="67" spans="1:23" ht="31.5" x14ac:dyDescent="0.25">
      <c r="A67" s="34" t="s">
        <v>103</v>
      </c>
      <c r="B67" s="35" t="s">
        <v>104</v>
      </c>
      <c r="C67" s="36" t="s">
        <v>23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</row>
    <row r="68" spans="1:23" ht="31.5" x14ac:dyDescent="0.25">
      <c r="A68" s="29" t="s">
        <v>105</v>
      </c>
      <c r="B68" s="30" t="s">
        <v>106</v>
      </c>
      <c r="C68" s="31" t="s">
        <v>23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</row>
    <row r="69" spans="1:23" x14ac:dyDescent="0.25">
      <c r="A69" s="34" t="s">
        <v>107</v>
      </c>
      <c r="B69" s="35" t="s">
        <v>108</v>
      </c>
      <c r="C69" s="36" t="s">
        <v>23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</row>
    <row r="70" spans="1:23" ht="31.5" x14ac:dyDescent="0.25">
      <c r="A70" s="34" t="s">
        <v>109</v>
      </c>
      <c r="B70" s="35" t="s">
        <v>110</v>
      </c>
      <c r="C70" s="36" t="s">
        <v>23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</row>
    <row r="71" spans="1:23" ht="31.5" x14ac:dyDescent="0.25">
      <c r="A71" s="24" t="s">
        <v>111</v>
      </c>
      <c r="B71" s="25" t="s">
        <v>112</v>
      </c>
      <c r="C71" s="26" t="s">
        <v>23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52">
        <v>0</v>
      </c>
      <c r="P71" s="52">
        <v>0</v>
      </c>
      <c r="Q71" s="52">
        <v>0</v>
      </c>
      <c r="R71" s="52">
        <v>0</v>
      </c>
      <c r="S71" s="52">
        <v>0</v>
      </c>
      <c r="T71" s="52">
        <v>0</v>
      </c>
      <c r="U71" s="52">
        <v>0</v>
      </c>
      <c r="V71" s="52">
        <v>0</v>
      </c>
      <c r="W71" s="52">
        <v>0</v>
      </c>
    </row>
    <row r="72" spans="1:23" ht="31.5" x14ac:dyDescent="0.25">
      <c r="A72" s="29" t="s">
        <v>113</v>
      </c>
      <c r="B72" s="30" t="s">
        <v>114</v>
      </c>
      <c r="C72" s="31" t="s">
        <v>23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</row>
    <row r="73" spans="1:23" ht="31.5" x14ac:dyDescent="0.25">
      <c r="A73" s="29" t="s">
        <v>115</v>
      </c>
      <c r="B73" s="30" t="s">
        <v>116</v>
      </c>
      <c r="C73" s="31" t="s">
        <v>23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</row>
    <row r="74" spans="1:23" ht="31.5" x14ac:dyDescent="0.25">
      <c r="A74" s="24" t="s">
        <v>117</v>
      </c>
      <c r="B74" s="25" t="s">
        <v>118</v>
      </c>
      <c r="C74" s="26" t="s">
        <v>23</v>
      </c>
      <c r="D74" s="53">
        <f>D75</f>
        <v>13.692075699999997</v>
      </c>
      <c r="E74" s="53">
        <f t="shared" ref="E74:W74" si="24">E75</f>
        <v>0</v>
      </c>
      <c r="F74" s="53">
        <f t="shared" si="24"/>
        <v>3.3198756999999999</v>
      </c>
      <c r="G74" s="53">
        <f t="shared" si="24"/>
        <v>10.372199999999998</v>
      </c>
      <c r="H74" s="53">
        <f t="shared" si="24"/>
        <v>0</v>
      </c>
      <c r="I74" s="53">
        <f t="shared" si="24"/>
        <v>0</v>
      </c>
      <c r="J74" s="53">
        <f t="shared" si="24"/>
        <v>0</v>
      </c>
      <c r="K74" s="53">
        <f t="shared" si="24"/>
        <v>0</v>
      </c>
      <c r="L74" s="53">
        <f t="shared" si="24"/>
        <v>0</v>
      </c>
      <c r="M74" s="53">
        <f t="shared" si="24"/>
        <v>0</v>
      </c>
      <c r="N74" s="53">
        <f t="shared" si="24"/>
        <v>-13.692075699999997</v>
      </c>
      <c r="O74" s="53">
        <f t="shared" si="24"/>
        <v>0</v>
      </c>
      <c r="P74" s="53">
        <f t="shared" si="24"/>
        <v>-3.3198756999999999</v>
      </c>
      <c r="Q74" s="53">
        <f t="shared" si="24"/>
        <v>-10.372199999999998</v>
      </c>
      <c r="R74" s="53">
        <f t="shared" si="24"/>
        <v>0</v>
      </c>
      <c r="S74" s="53">
        <f t="shared" si="24"/>
        <v>0</v>
      </c>
      <c r="T74" s="53">
        <f t="shared" si="24"/>
        <v>0</v>
      </c>
      <c r="U74" s="53">
        <f t="shared" si="24"/>
        <v>0</v>
      </c>
      <c r="V74" s="53">
        <f t="shared" si="24"/>
        <v>0</v>
      </c>
      <c r="W74" s="53">
        <f t="shared" si="24"/>
        <v>0</v>
      </c>
    </row>
    <row r="75" spans="1:23" x14ac:dyDescent="0.25">
      <c r="A75" s="44" t="s">
        <v>117</v>
      </c>
      <c r="B75" s="45" t="s">
        <v>130</v>
      </c>
      <c r="C75" s="50"/>
      <c r="D75" s="42">
        <f>E75+F75+G75+H75</f>
        <v>13.692075699999997</v>
      </c>
      <c r="E75" s="42">
        <v>0</v>
      </c>
      <c r="F75" s="42">
        <f>2.813*1.18+0.0005357</f>
        <v>3.3198756999999999</v>
      </c>
      <c r="G75" s="42">
        <f>8.79*1.18</f>
        <v>10.372199999999998</v>
      </c>
      <c r="H75" s="42">
        <v>0</v>
      </c>
      <c r="I75" s="42">
        <f>J75+K75+L75+M75</f>
        <v>0</v>
      </c>
      <c r="J75" s="42">
        <v>0</v>
      </c>
      <c r="K75" s="42">
        <v>0</v>
      </c>
      <c r="L75" s="42">
        <v>0</v>
      </c>
      <c r="M75" s="40">
        <v>0</v>
      </c>
      <c r="N75" s="40">
        <f t="shared" ref="N75:R75" si="25">I75-D75</f>
        <v>-13.692075699999997</v>
      </c>
      <c r="O75" s="40">
        <f t="shared" si="25"/>
        <v>0</v>
      </c>
      <c r="P75" s="51">
        <f t="shared" si="25"/>
        <v>-3.3198756999999999</v>
      </c>
      <c r="Q75" s="40">
        <f t="shared" si="25"/>
        <v>-10.372199999999998</v>
      </c>
      <c r="R75" s="40">
        <f t="shared" si="25"/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</row>
    <row r="76" spans="1:23" ht="31.5" x14ac:dyDescent="0.25">
      <c r="A76" s="24" t="s">
        <v>119</v>
      </c>
      <c r="B76" s="54" t="s">
        <v>120</v>
      </c>
      <c r="C76" s="26" t="s">
        <v>23</v>
      </c>
      <c r="D76" s="52" t="s">
        <v>47</v>
      </c>
      <c r="E76" s="52" t="s">
        <v>47</v>
      </c>
      <c r="F76" s="52" t="s">
        <v>47</v>
      </c>
      <c r="G76" s="52" t="s">
        <v>47</v>
      </c>
      <c r="H76" s="52" t="s">
        <v>47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52">
        <v>0</v>
      </c>
      <c r="P76" s="52">
        <v>0</v>
      </c>
      <c r="Q76" s="52">
        <v>0</v>
      </c>
      <c r="R76" s="52">
        <v>0</v>
      </c>
      <c r="S76" s="52">
        <v>0</v>
      </c>
      <c r="T76" s="52">
        <v>0</v>
      </c>
      <c r="U76" s="52">
        <v>0</v>
      </c>
      <c r="V76" s="52">
        <v>0</v>
      </c>
      <c r="W76" s="52">
        <v>0</v>
      </c>
    </row>
    <row r="77" spans="1:23" x14ac:dyDescent="0.25">
      <c r="A77" s="24" t="s">
        <v>121</v>
      </c>
      <c r="B77" s="54" t="s">
        <v>122</v>
      </c>
      <c r="C77" s="26" t="s">
        <v>23</v>
      </c>
      <c r="D77" s="53">
        <f>D78</f>
        <v>1.867</v>
      </c>
      <c r="E77" s="53">
        <f t="shared" ref="E77:W77" si="26">E78</f>
        <v>0</v>
      </c>
      <c r="F77" s="53">
        <f t="shared" si="26"/>
        <v>0</v>
      </c>
      <c r="G77" s="53">
        <f t="shared" si="26"/>
        <v>0</v>
      </c>
      <c r="H77" s="53">
        <f t="shared" si="26"/>
        <v>1.867</v>
      </c>
      <c r="I77" s="53">
        <f t="shared" si="26"/>
        <v>0</v>
      </c>
      <c r="J77" s="53">
        <f t="shared" si="26"/>
        <v>0</v>
      </c>
      <c r="K77" s="53">
        <f t="shared" si="26"/>
        <v>0</v>
      </c>
      <c r="L77" s="53">
        <f t="shared" si="26"/>
        <v>0</v>
      </c>
      <c r="M77" s="53">
        <f t="shared" si="26"/>
        <v>0</v>
      </c>
      <c r="N77" s="53">
        <f t="shared" si="26"/>
        <v>-1.867</v>
      </c>
      <c r="O77" s="53">
        <f t="shared" si="26"/>
        <v>0</v>
      </c>
      <c r="P77" s="53">
        <f t="shared" si="26"/>
        <v>0</v>
      </c>
      <c r="Q77" s="53">
        <f t="shared" si="26"/>
        <v>0</v>
      </c>
      <c r="R77" s="53">
        <f t="shared" si="26"/>
        <v>-1.867</v>
      </c>
      <c r="S77" s="53">
        <f t="shared" si="26"/>
        <v>0</v>
      </c>
      <c r="T77" s="53">
        <f t="shared" si="26"/>
        <v>0</v>
      </c>
      <c r="U77" s="53">
        <f t="shared" si="26"/>
        <v>0</v>
      </c>
      <c r="V77" s="53">
        <f t="shared" si="26"/>
        <v>0</v>
      </c>
      <c r="W77" s="53">
        <f t="shared" si="26"/>
        <v>0</v>
      </c>
    </row>
    <row r="78" spans="1:23" x14ac:dyDescent="0.25">
      <c r="A78" s="7" t="s">
        <v>123</v>
      </c>
      <c r="B78" s="39" t="s">
        <v>129</v>
      </c>
      <c r="C78" s="50"/>
      <c r="D78" s="40">
        <f>E78+F78+G78+H78</f>
        <v>1.867</v>
      </c>
      <c r="E78" s="40">
        <v>0</v>
      </c>
      <c r="F78" s="40">
        <v>0</v>
      </c>
      <c r="G78" s="40">
        <v>0</v>
      </c>
      <c r="H78" s="40">
        <v>1.867</v>
      </c>
      <c r="I78" s="42">
        <f>J78+K78+L78+M78</f>
        <v>0</v>
      </c>
      <c r="J78" s="41">
        <v>0</v>
      </c>
      <c r="K78" s="42">
        <v>0</v>
      </c>
      <c r="L78" s="41">
        <v>0</v>
      </c>
      <c r="M78" s="40">
        <v>0</v>
      </c>
      <c r="N78" s="42">
        <f t="shared" ref="N78:R78" si="27">I78-D78</f>
        <v>-1.867</v>
      </c>
      <c r="O78" s="42">
        <f t="shared" si="27"/>
        <v>0</v>
      </c>
      <c r="P78" s="42">
        <f t="shared" si="27"/>
        <v>0</v>
      </c>
      <c r="Q78" s="42">
        <f t="shared" si="27"/>
        <v>0</v>
      </c>
      <c r="R78" s="42">
        <f t="shared" si="27"/>
        <v>-1.867</v>
      </c>
      <c r="S78" s="40">
        <f t="shared" ref="S78" si="28">T78++U78+V78+W78</f>
        <v>0</v>
      </c>
      <c r="T78" s="42">
        <v>0</v>
      </c>
      <c r="U78" s="42">
        <v>0</v>
      </c>
      <c r="V78" s="42">
        <v>0</v>
      </c>
      <c r="W78" s="42">
        <v>0</v>
      </c>
    </row>
  </sheetData>
  <mergeCells count="15">
    <mergeCell ref="A12:W12"/>
    <mergeCell ref="A13:W13"/>
    <mergeCell ref="A15:W15"/>
    <mergeCell ref="A16:A18"/>
    <mergeCell ref="B16:B18"/>
    <mergeCell ref="C16:C18"/>
    <mergeCell ref="D16:H17"/>
    <mergeCell ref="I16:M17"/>
    <mergeCell ref="N16:R17"/>
    <mergeCell ref="S16:W17"/>
    <mergeCell ref="A4:W4"/>
    <mergeCell ref="A6:W6"/>
    <mergeCell ref="A7:W7"/>
    <mergeCell ref="A9:W9"/>
    <mergeCell ref="A10:W10"/>
  </mergeCells>
  <pageMargins left="0.70833333333333304" right="0.70833333333333304" top="0.74791666666666701" bottom="0.74791666666666701" header="0.51180555555555496" footer="0.51180555555555496"/>
  <pageSetup paperSize="8" scale="53" firstPageNumber="0" fitToHeight="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13 Квартал осн этапы </vt:lpstr>
      <vt:lpstr>'13 Квартал осн этапы '!Print_Titles_0</vt:lpstr>
      <vt:lpstr>'13 Квартал осн этапы '!Print_Titles_0_0</vt:lpstr>
      <vt:lpstr>'13 Квартал осн этапы '!Заголовки_для_печати</vt:lpstr>
      <vt:lpstr>'13 Квартал осн этапы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</dc:creator>
  <dc:description/>
  <cp:lastModifiedBy>ans</cp:lastModifiedBy>
  <cp:revision>9</cp:revision>
  <cp:lastPrinted>2018-02-08T13:45:49Z</cp:lastPrinted>
  <dcterms:created xsi:type="dcterms:W3CDTF">2017-06-05T05:18:20Z</dcterms:created>
  <dcterms:modified xsi:type="dcterms:W3CDTF">2018-05-11T02:38:22Z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