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e\D\отчетность 2010-2018\план факт 2018\Минтранс\1 квартал 2018\"/>
    </mc:Choice>
  </mc:AlternateContent>
  <xr:revisionPtr revIDLastSave="0" documentId="13_ncr:1_{96F05579-F034-45E2-8A3A-23EF8B49507A}" xr6:coauthVersionLast="28" xr6:coauthVersionMax="28" xr10:uidLastSave="{00000000-0000-0000-0000-000000000000}"/>
  <bookViews>
    <workbookView xWindow="0" yWindow="0" windowWidth="16380" windowHeight="8190" tabRatio="500" xr2:uid="{00000000-000D-0000-FFFF-FFFF00000000}"/>
  </bookViews>
  <sheets>
    <sheet name="10 Квартал финансирование" sheetId="1" r:id="rId1"/>
  </sheets>
  <externalReferences>
    <externalReference r:id="rId2"/>
  </externalReferences>
  <definedNames>
    <definedName name="Print_Titles_0" localSheetId="0">'10 Квартал финансирование'!$17:$19</definedName>
    <definedName name="Print_Titles_0_0" localSheetId="0">'10 Квартал финансирование'!$17:$19</definedName>
    <definedName name="Print_Titles_0_0_0" localSheetId="0">'10 Квартал финансирование'!$17:$19</definedName>
    <definedName name="Print_Titles_0_0_0_0" localSheetId="0">'10 Квартал финансирование'!$17:$19</definedName>
    <definedName name="_xlnm.Print_Titles" localSheetId="0">'10 Квартал финансирование'!$17:$19</definedName>
    <definedName name="_xlnm.Print_Area" localSheetId="0">'10 Квартал финансирование'!$A$1:$X$79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1" i="1" l="1"/>
  <c r="K31" i="1" l="1"/>
  <c r="K78" i="1"/>
  <c r="M27" i="1" l="1"/>
  <c r="M50" i="1"/>
  <c r="N50" i="1"/>
  <c r="O50" i="1"/>
  <c r="P50" i="1"/>
  <c r="Q50" i="1"/>
  <c r="R50" i="1"/>
  <c r="S50" i="1"/>
  <c r="T50" i="1"/>
  <c r="S31" i="1" l="1"/>
  <c r="Q30" i="1"/>
  <c r="Q29" i="1"/>
  <c r="Q28" i="1" s="1"/>
  <c r="Q22" i="1" s="1"/>
  <c r="L36" i="1"/>
  <c r="N35" i="1"/>
  <c r="P35" i="1"/>
  <c r="R35" i="1"/>
  <c r="T35" i="1"/>
  <c r="T33" i="1"/>
  <c r="R33" i="1"/>
  <c r="P33" i="1"/>
  <c r="N33" i="1"/>
  <c r="L34" i="1"/>
  <c r="V34" i="1" s="1"/>
  <c r="L35" i="1" l="1"/>
  <c r="L33" i="1"/>
  <c r="H30" i="1"/>
  <c r="N30" i="1"/>
  <c r="N29" i="1" s="1"/>
  <c r="N28" i="1" s="1"/>
  <c r="N22" i="1" s="1"/>
  <c r="L31" i="1"/>
  <c r="V31" i="1" s="1"/>
  <c r="M31" i="1"/>
  <c r="M30" i="1" s="1"/>
  <c r="M29" i="1" s="1"/>
  <c r="Q31" i="1"/>
  <c r="O31" i="1"/>
  <c r="J31" i="1"/>
  <c r="L32" i="1"/>
  <c r="V32" i="1" s="1"/>
  <c r="K32" i="1"/>
  <c r="T74" i="1"/>
  <c r="R74" i="1"/>
  <c r="P74" i="1"/>
  <c r="O74" i="1"/>
  <c r="O25" i="1" s="1"/>
  <c r="N74" i="1"/>
  <c r="M74" i="1"/>
  <c r="I74" i="1"/>
  <c r="H74" i="1"/>
  <c r="J74" i="1" s="1"/>
  <c r="E74" i="1"/>
  <c r="N77" i="1"/>
  <c r="T77" i="1"/>
  <c r="R77" i="1"/>
  <c r="P77" i="1"/>
  <c r="I77" i="1"/>
  <c r="E77" i="1"/>
  <c r="L78" i="1"/>
  <c r="J78" i="1"/>
  <c r="S78" i="1" s="1"/>
  <c r="S77" i="1" s="1"/>
  <c r="S27" i="1" s="1"/>
  <c r="H78" i="1"/>
  <c r="H77" i="1" s="1"/>
  <c r="J77" i="1" s="1"/>
  <c r="L53" i="1"/>
  <c r="L52" i="1"/>
  <c r="L50" i="1" s="1"/>
  <c r="L51" i="1"/>
  <c r="V51" i="1" s="1"/>
  <c r="K51" i="1"/>
  <c r="U51" i="1" s="1"/>
  <c r="U32" i="1" l="1"/>
  <c r="W31" i="1"/>
  <c r="U31" i="1"/>
  <c r="M78" i="1"/>
  <c r="Q78" i="1"/>
  <c r="Q77" i="1" s="1"/>
  <c r="Q27" i="1" s="1"/>
  <c r="V78" i="1"/>
  <c r="V77" i="1" s="1"/>
  <c r="U78" i="1"/>
  <c r="U77" i="1" s="1"/>
  <c r="O78" i="1"/>
  <c r="O77" i="1" s="1"/>
  <c r="L77" i="1"/>
  <c r="J54" i="1"/>
  <c r="E53" i="1"/>
  <c r="H53" i="1" s="1"/>
  <c r="J53" i="1" s="1"/>
  <c r="E52" i="1"/>
  <c r="H52" i="1" s="1"/>
  <c r="J52" i="1" s="1"/>
  <c r="L54" i="1"/>
  <c r="V54" i="1" s="1"/>
  <c r="K54" i="1"/>
  <c r="L75" i="1"/>
  <c r="L74" i="1" s="1"/>
  <c r="U74" i="1" s="1"/>
  <c r="H75" i="1"/>
  <c r="F74" i="1"/>
  <c r="E75" i="1"/>
  <c r="O27" i="1" l="1"/>
  <c r="V74" i="1"/>
  <c r="U54" i="1"/>
  <c r="U50" i="1" s="1"/>
  <c r="M77" i="1"/>
  <c r="K77" i="1"/>
  <c r="K27" i="1" s="1"/>
  <c r="V75" i="1"/>
  <c r="O52" i="1"/>
  <c r="K52" i="1" s="1"/>
  <c r="S52" i="1"/>
  <c r="O53" i="1"/>
  <c r="K53" i="1" s="1"/>
  <c r="S53" i="1"/>
  <c r="J75" i="1"/>
  <c r="K50" i="1" l="1"/>
  <c r="Q75" i="1"/>
  <c r="Q74" i="1" s="1"/>
  <c r="U75" i="1"/>
  <c r="S75" i="1"/>
  <c r="S74" i="1" s="1"/>
  <c r="S25" i="1" s="1"/>
  <c r="G77" i="1"/>
  <c r="G27" i="1" s="1"/>
  <c r="F77" i="1"/>
  <c r="E27" i="1"/>
  <c r="D77" i="1"/>
  <c r="N25" i="1"/>
  <c r="G74" i="1"/>
  <c r="D74" i="1"/>
  <c r="D25" i="1" s="1"/>
  <c r="T49" i="1"/>
  <c r="T48" i="1" s="1"/>
  <c r="T23" i="1" s="1"/>
  <c r="R49" i="1"/>
  <c r="R48" i="1" s="1"/>
  <c r="R23" i="1" s="1"/>
  <c r="Q49" i="1"/>
  <c r="Q48" i="1" s="1"/>
  <c r="Q23" i="1" s="1"/>
  <c r="M49" i="1"/>
  <c r="M48" i="1" s="1"/>
  <c r="M23" i="1" s="1"/>
  <c r="M21" i="1" s="1"/>
  <c r="I50" i="1"/>
  <c r="I49" i="1" s="1"/>
  <c r="I48" i="1" s="1"/>
  <c r="I23" i="1" s="1"/>
  <c r="H50" i="1"/>
  <c r="G50" i="1"/>
  <c r="E50" i="1"/>
  <c r="D50" i="1"/>
  <c r="D49" i="1" s="1"/>
  <c r="D48" i="1" s="1"/>
  <c r="D23" i="1" s="1"/>
  <c r="S49" i="1"/>
  <c r="S48" i="1" s="1"/>
  <c r="S23" i="1" s="1"/>
  <c r="P49" i="1"/>
  <c r="P48" i="1" s="1"/>
  <c r="P23" i="1" s="1"/>
  <c r="O49" i="1"/>
  <c r="O48" i="1" s="1"/>
  <c r="O23" i="1" s="1"/>
  <c r="N49" i="1"/>
  <c r="N48" i="1" s="1"/>
  <c r="N23" i="1" s="1"/>
  <c r="H49" i="1"/>
  <c r="H48" i="1" s="1"/>
  <c r="H23" i="1" s="1"/>
  <c r="G49" i="1"/>
  <c r="F49" i="1"/>
  <c r="E49" i="1"/>
  <c r="E48" i="1" s="1"/>
  <c r="E23" i="1" s="1"/>
  <c r="G48" i="1"/>
  <c r="G23" i="1" s="1"/>
  <c r="V36" i="1"/>
  <c r="V35" i="1" s="1"/>
  <c r="S35" i="1"/>
  <c r="Q35" i="1"/>
  <c r="O35" i="1"/>
  <c r="M35" i="1"/>
  <c r="J35" i="1"/>
  <c r="I35" i="1"/>
  <c r="H35" i="1"/>
  <c r="G35" i="1"/>
  <c r="F35" i="1"/>
  <c r="E35" i="1"/>
  <c r="D35" i="1"/>
  <c r="K34" i="1"/>
  <c r="S33" i="1"/>
  <c r="Q33" i="1"/>
  <c r="O33" i="1"/>
  <c r="M33" i="1"/>
  <c r="K33" i="1"/>
  <c r="J33" i="1"/>
  <c r="I33" i="1"/>
  <c r="H33" i="1"/>
  <c r="G33" i="1"/>
  <c r="F33" i="1"/>
  <c r="E33" i="1"/>
  <c r="D33" i="1"/>
  <c r="K30" i="1"/>
  <c r="K29" i="1" s="1"/>
  <c r="K28" i="1" s="1"/>
  <c r="T30" i="1"/>
  <c r="T29" i="1" s="1"/>
  <c r="T28" i="1" s="1"/>
  <c r="T22" i="1" s="1"/>
  <c r="S30" i="1"/>
  <c r="S29" i="1" s="1"/>
  <c r="S28" i="1" s="1"/>
  <c r="S22" i="1" s="1"/>
  <c r="S21" i="1" s="1"/>
  <c r="R30" i="1"/>
  <c r="R29" i="1" s="1"/>
  <c r="R28" i="1" s="1"/>
  <c r="R22" i="1" s="1"/>
  <c r="O30" i="1"/>
  <c r="O29" i="1" s="1"/>
  <c r="O28" i="1" s="1"/>
  <c r="O22" i="1" s="1"/>
  <c r="O21" i="1" s="1"/>
  <c r="I30" i="1"/>
  <c r="G28" i="1"/>
  <c r="F28" i="1"/>
  <c r="F22" i="1" s="1"/>
  <c r="E28" i="1"/>
  <c r="E22" i="1" s="1"/>
  <c r="D28" i="1"/>
  <c r="D22" i="1" s="1"/>
  <c r="T27" i="1"/>
  <c r="R27" i="1"/>
  <c r="N27" i="1"/>
  <c r="I27" i="1"/>
  <c r="H27" i="1"/>
  <c r="F27" i="1"/>
  <c r="D27" i="1"/>
  <c r="T25" i="1"/>
  <c r="R25" i="1"/>
  <c r="P25" i="1"/>
  <c r="M25" i="1"/>
  <c r="H25" i="1"/>
  <c r="G25" i="1"/>
  <c r="E25" i="1"/>
  <c r="F23" i="1"/>
  <c r="I22" i="1"/>
  <c r="G22" i="1"/>
  <c r="B20" i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A12" i="1"/>
  <c r="A9" i="1"/>
  <c r="R21" i="1" l="1"/>
  <c r="T21" i="1"/>
  <c r="M28" i="1"/>
  <c r="M22" i="1" s="1"/>
  <c r="V33" i="1"/>
  <c r="E21" i="1"/>
  <c r="I29" i="1"/>
  <c r="J30" i="1"/>
  <c r="L23" i="1"/>
  <c r="N21" i="1"/>
  <c r="Q21" i="1"/>
  <c r="Q25" i="1"/>
  <c r="W74" i="1"/>
  <c r="I25" i="1"/>
  <c r="I21" i="1" s="1"/>
  <c r="P30" i="1"/>
  <c r="J49" i="1"/>
  <c r="J48" i="1" s="1"/>
  <c r="J23" i="1" s="1"/>
  <c r="J50" i="1"/>
  <c r="V50" i="1"/>
  <c r="V49" i="1" s="1"/>
  <c r="V48" i="1" s="1"/>
  <c r="L49" i="1"/>
  <c r="L48" i="1" s="1"/>
  <c r="L25" i="1"/>
  <c r="K75" i="1"/>
  <c r="K74" i="1" s="1"/>
  <c r="K25" i="1" s="1"/>
  <c r="W75" i="1"/>
  <c r="J27" i="1"/>
  <c r="U49" i="1"/>
  <c r="U48" i="1" s="1"/>
  <c r="J25" i="1"/>
  <c r="H29" i="1"/>
  <c r="K49" i="1"/>
  <c r="K48" i="1" s="1"/>
  <c r="K23" i="1" s="1"/>
  <c r="K21" i="1" s="1"/>
  <c r="U23" i="1" l="1"/>
  <c r="L30" i="1"/>
  <c r="P29" i="1"/>
  <c r="P28" i="1" s="1"/>
  <c r="P22" i="1" s="1"/>
  <c r="W23" i="1"/>
  <c r="V23" i="1"/>
  <c r="K22" i="1"/>
  <c r="W30" i="1"/>
  <c r="U30" i="1"/>
  <c r="U29" i="1" s="1"/>
  <c r="U28" i="1" s="1"/>
  <c r="W25" i="1"/>
  <c r="U25" i="1"/>
  <c r="V25" i="1"/>
  <c r="P27" i="1"/>
  <c r="L27" i="1" s="1"/>
  <c r="H28" i="1"/>
  <c r="J29" i="1"/>
  <c r="P21" i="1" l="1"/>
  <c r="L21" i="1" s="1"/>
  <c r="V30" i="1"/>
  <c r="L29" i="1"/>
  <c r="L22" i="1"/>
  <c r="J28" i="1"/>
  <c r="J22" i="1" s="1"/>
  <c r="J21" i="1" s="1"/>
  <c r="U21" i="1" s="1"/>
  <c r="H22" i="1"/>
  <c r="H21" i="1" s="1"/>
  <c r="V27" i="1"/>
  <c r="W27" i="1"/>
  <c r="U27" i="1"/>
  <c r="L28" i="1" l="1"/>
  <c r="W29" i="1"/>
  <c r="W28" i="1" s="1"/>
  <c r="V29" i="1"/>
  <c r="V28" i="1" s="1"/>
  <c r="W21" i="1"/>
  <c r="V21" i="1"/>
  <c r="V22" i="1"/>
  <c r="W22" i="1"/>
  <c r="U22" i="1"/>
</calcChain>
</file>

<file path=xl/sharedStrings.xml><?xml version="1.0" encoding="utf-8"?>
<sst xmlns="http://schemas.openxmlformats.org/spreadsheetml/2006/main" count="939" uniqueCount="144">
  <si>
    <t>Приложение  № 10</t>
  </si>
  <si>
    <t>к приказу Минэнерго России</t>
  </si>
  <si>
    <t>от «__» _____ 2016 г. №___</t>
  </si>
  <si>
    <t xml:space="preserve">об исполнении инвестиционной программы </t>
  </si>
  <si>
    <t xml:space="preserve">         фирменное наименование субъекта электроэнергетики</t>
  </si>
  <si>
    <t xml:space="preserve">                        период реализации инвестиционной программы</t>
  </si>
  <si>
    <t>Раздел 1. Отчет об исполнении плана ее финансирования  инвестиционной программы</t>
  </si>
  <si>
    <t>№ пп</t>
  </si>
  <si>
    <t xml:space="preserve"> Наименование инвестиционного проекта (группы инвестиционных проектов)</t>
  </si>
  <si>
    <t>Идентифика-тор инвестицион-ного проекта</t>
  </si>
  <si>
    <t>Полная сметная стоимость инвестиционного проекта в соответствии с утвержденной проектной документацией</t>
  </si>
  <si>
    <t xml:space="preserve"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 в прогнозных ценах соответствующих лет, млн рублей 
(с НДС) </t>
  </si>
  <si>
    <t xml:space="preserve">Оценка полной стоимости инвестиционного проекта  в прогнозных ценах соответствующих лет, млн рублей (с НДС) </t>
  </si>
  <si>
    <t>Объем финансирования, млн рублей (с НДС)</t>
  </si>
  <si>
    <t>Отклонение от плана финансирования отчетного квартала</t>
  </si>
  <si>
    <t>Причины отклонений</t>
  </si>
  <si>
    <t>Всего</t>
  </si>
  <si>
    <t>1 квартал</t>
  </si>
  <si>
    <t>2 квартал</t>
  </si>
  <si>
    <t>3 квартал</t>
  </si>
  <si>
    <t>4 квартал</t>
  </si>
  <si>
    <t>млн рублей
 (с НДС)</t>
  </si>
  <si>
    <t>%</t>
  </si>
  <si>
    <t>в базисном уровне цен, млн рублей 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</si>
  <si>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</si>
  <si>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</si>
  <si>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>План</t>
  </si>
  <si>
    <t>Факт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</si>
  <si>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</si>
  <si>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</si>
  <si>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</si>
  <si>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</si>
  <si>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</si>
  <si>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</si>
  <si>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</si>
  <si>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</si>
  <si>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</si>
  <si>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</si>
  <si>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</si>
  <si>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</si>
  <si>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</si>
  <si>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</si>
  <si>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</si>
  <si>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</si>
  <si>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</si>
  <si>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</si>
  <si>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</si>
  <si>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</si>
  <si>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</si>
  <si>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</si>
  <si>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включительно
(новое строительство)</t>
  </si>
  <si>
    <t>Технологическое присоединение энергопринимающих устройств потребителей максимальной мощностью до 15 кВт включительно
(реконструкция)</t>
  </si>
  <si>
    <t>Исполнение договоров об осуществлении технологического присоединения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</si>
  <si>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</si>
  <si>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</si>
  <si>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1.1.1.2.</t>
  </si>
  <si>
    <t>Технологическое присоединение энергопринимающих устройств потребителей максимальной мощностью до 150 кВт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</si>
  <si>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</si>
  <si>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</si>
  <si>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энергопринимающих устройств потребителей свыше 150 кВт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</si>
  <si>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</si>
  <si>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</si>
  <si>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</si>
  <si>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</si>
  <si>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</si>
  <si>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</si>
  <si>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</si>
  <si>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</si>
  <si>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</si>
  <si>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</si>
  <si>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</si>
  <si>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</si>
  <si>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</si>
  <si>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</si>
  <si>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</si>
  <si>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</si>
  <si>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</si>
  <si>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</si>
  <si>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</si>
  <si>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</si>
  <si>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</si>
  <si>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</si>
  <si>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</si>
  <si>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</si>
  <si>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</si>
  <si>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Реконструкция ПС 35/6 кВ "Центральная" ( 1 очередь строительства)</t>
  </si>
  <si>
    <t>G_ПС35.03-01.П16-УУЭ</t>
  </si>
  <si>
    <t>05.2016г.</t>
  </si>
  <si>
    <t>Оперативная блокировка на ПС 35 кВ (Сосновая, КТП-1 , Горсад -2017г. )</t>
  </si>
  <si>
    <t>G_02.236-УУЭ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</si>
  <si>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</si>
  <si>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</si>
  <si>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</si>
  <si>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</si>
  <si>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</si>
  <si>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</si>
  <si>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</si>
  <si>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</si>
  <si>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</si>
  <si>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</si>
  <si>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</si>
  <si>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</si>
  <si>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</si>
  <si>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</si>
  <si>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</si>
  <si>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</si>
  <si>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</si>
  <si>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</si>
  <si>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</si>
  <si>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</si>
  <si>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</si>
  <si>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</si>
  <si>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</si>
  <si>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</si>
  <si>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</si>
  <si>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</si>
  <si>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</si>
  <si>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</si>
  <si>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</si>
  <si>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</si>
  <si>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</si>
  <si>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</si>
  <si>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</si>
  <si>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</si>
  <si>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</si>
  <si>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</si>
  <si>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</si>
  <si>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</si>
  <si>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</si>
  <si>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</si>
  <si>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</si>
  <si>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</si>
  <si>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</si>
  <si>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</si>
  <si>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 xml:space="preserve">Фактический объем финансирования на  01.01.2018г., млн рублей 
(с НДС) </t>
  </si>
  <si>
    <t xml:space="preserve">Остаток финансирования капитальных вложений 
на  01.01. 2018г.  в прогнозных ценах соответствующих лет,  млн рублей (с НДС) </t>
  </si>
  <si>
    <t xml:space="preserve">Остаток финансирования капитальных вложений 
На 31.12.2018г.,  в прогнозных ценах соответствующих лет,  млн рублей (с НДС) </t>
  </si>
  <si>
    <t>Реконструкция  ПС 35/6 кВ "Дивизионная "( замена выключателей 35 кВ, замена выклчателей 6 кВ, замена защиты трансформаторов 35/6 кВ  и отходящих линий, установка трансформаторов )</t>
  </si>
  <si>
    <t>Реконструкция  ПС 35/6 кВ "Дивизионная "(приобретение  трансформаторов 2х6300 кВА)</t>
  </si>
  <si>
    <t xml:space="preserve">Строительство ВЛЗ от ПС "БВС" ф.9 </t>
  </si>
  <si>
    <t>Оформление земельных участков</t>
  </si>
  <si>
    <t>Оплата произведена согласно заключенным договорам на поставку материалов и оборудования</t>
  </si>
  <si>
    <t>Год раскрытия информации: 2018 год</t>
  </si>
  <si>
    <t>Отчет за 1 квартал года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</si>
</sst>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00"/>
    <numFmt numFmtId="167" formatCode="0.0000"/>
  </numFmts>
  <fonts count="9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CCFFFF"/>
      </patternFill>
    </fill>
    <fill>
      <patternFill patternType="solid">
        <fgColor rgb="FFE6B9B8"/>
        <bgColor rgb="FFBFBFBF"/>
      </patternFill>
    </fill>
    <fill>
      <patternFill patternType="solid">
        <fgColor rgb="FFC3D69B"/>
        <bgColor rgb="FFD7E4BD"/>
      </patternFill>
    </fill>
    <fill>
      <patternFill patternType="solid">
        <fgColor rgb="FFFFC000"/>
        <bgColor rgb="FFFF99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wrapText="1"/>
    </xf>
    <xf numFmtId="0" fontId="1" fillId="6" borderId="0" xfId="0" applyFont="1" applyFill="1"/>
    <xf numFmtId="164" fontId="1" fillId="5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5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/>
    <xf numFmtId="164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1" fillId="2" borderId="2" xfId="0" applyFont="1" applyFill="1" applyBorder="1"/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49" fontId="5" fillId="7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/>
    </xf>
    <xf numFmtId="49" fontId="5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/>
    </xf>
    <xf numFmtId="49" fontId="5" fillId="9" borderId="2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8" borderId="2" xfId="0" applyFont="1" applyFill="1" applyBorder="1"/>
    <xf numFmtId="164" fontId="1" fillId="8" borderId="2" xfId="0" applyNumberFormat="1" applyFont="1" applyFill="1" applyBorder="1"/>
    <xf numFmtId="164" fontId="1" fillId="8" borderId="2" xfId="0" applyNumberFormat="1" applyFont="1" applyFill="1" applyBorder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49" fontId="1" fillId="0" borderId="2" xfId="0" applyNumberFormat="1" applyFont="1" applyBorder="1"/>
    <xf numFmtId="164" fontId="1" fillId="0" borderId="2" xfId="0" applyNumberFormat="1" applyFont="1" applyBorder="1"/>
    <xf numFmtId="0" fontId="5" fillId="8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49" fontId="1" fillId="8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0" fontId="1" fillId="0" borderId="2" xfId="0" applyFont="1" applyFill="1" applyBorder="1"/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C0504D"/>
      <rgbColor rgb="FFF2DCDB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C3D69B"/>
      <rgbColor rgb="FFFF99CC"/>
      <rgbColor rgb="FFCC99FF"/>
      <rgbColor rgb="FFE6B9B8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e/D/&#1082;&#1074;&#1072;&#1088;&#1090;&#1072;&#1083;&#1100;&#1085;&#1072;&#1103;%20&#1086;&#1090;&#1095;&#1077;&#1090;&#1085;&#1086;&#1089;&#1090;&#1100;%20&#1087;&#1086;%20&#1048;&#1055;&#1056;%20&#1089;&#1086;&#1075;&#1083;&#1072;&#1089;&#1085;&#1086;%20&#1087;&#1088;&#1086;&#1090;&#1086;&#1082;&#1086;&#1083;&#1072;%20&#1052;&#1080;&#1085;&#1090;&#1088;&#1072;&#1085;&#1089;&#1072;/4%20&#1082;&#1074;&#1072;&#1088;&#1090;&#1072;&#1083;%202017&#1075;/&#1054;&#1090;&#1095;&#1077;&#1090;&#1085;&#1099;&#1077;%20&#1092;&#1086;&#1088;&#1084;&#1099;%20&#1082;%20&#1087;&#1088;&#1080;&#1082;&#1072;&#1079;&#1091;%20&#1087;&#1086;%20&#1089;&#1077;&#109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Год финансирование"/>
      <sheetName val="2 Год освоение"/>
      <sheetName val="3 Год Ввод ОС"/>
      <sheetName val="4 Год постановка под напряж"/>
      <sheetName val="5 Год ввод мощностей"/>
      <sheetName val="6 Год вывод"/>
      <sheetName val="7 Колич показатели"/>
      <sheetName val="8 Расширение проп способ"/>
      <sheetName val="9 Год ГКПЗ"/>
      <sheetName val="10 Квартал финансирование"/>
      <sheetName val="11 Квартал финансирование и"/>
      <sheetName val="12 Квартал освоение "/>
      <sheetName val="13 Квартал осн этапы "/>
      <sheetName val="14 Квартал Принятие ОС "/>
      <sheetName val="15 Квартал постановка под напр"/>
      <sheetName val="16 Квартал ввод мощности"/>
      <sheetName val="17 Квартал вывод "/>
      <sheetName val="18 Квартал о тех состоянии"/>
      <sheetName val="19 Квартал_ГКПЗ"/>
      <sheetName val="20 График Финансирования"/>
      <sheetName val="21 График освоения"/>
      <sheetName val="22 График ввод мощности"/>
      <sheetName val="23 График вывод"/>
      <sheetName val="24 План ГКПЗ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A10" t="str">
            <v>АО Улан-Удэ Энерго</v>
          </cell>
        </row>
        <row r="13">
          <cell r="A13" t="str">
            <v>на период     2016-2019 гг.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  <pageSetUpPr fitToPage="1"/>
  </sheetPr>
  <dimension ref="A1:AMK79"/>
  <sheetViews>
    <sheetView tabSelected="1" view="pageBreakPreview" topLeftCell="A17" zoomScaleNormal="100" zoomScaleSheetLayoutView="100" workbookViewId="0">
      <pane xSplit="2" ySplit="4" topLeftCell="J60" activePane="bottomRight" state="frozen"/>
      <selection activeCell="A17" sqref="A17"/>
      <selection pane="topRight" activeCell="C17" sqref="C17"/>
      <selection pane="bottomLeft" activeCell="A21" sqref="A21"/>
      <selection pane="bottomRight" activeCell="N54" sqref="N54"/>
    </sheetView>
  </sheetViews>
  <sheetFormatPr defaultRowHeight="15.75" x14ac:dyDescent="0.25"/>
  <cols>
    <col min="1" max="1" width="9" style="1" customWidth="1"/>
    <col min="2" max="2" width="41.75" style="1" customWidth="1"/>
    <col min="3" max="3" width="15" style="1" customWidth="1"/>
    <col min="4" max="4" width="10.375" style="1" customWidth="1"/>
    <col min="5" max="5" width="12.75" style="1" customWidth="1"/>
    <col min="6" max="6" width="13.625" style="1" customWidth="1"/>
    <col min="7" max="7" width="27.25" style="1" customWidth="1"/>
    <col min="8" max="9" width="23.375" style="1" customWidth="1"/>
    <col min="10" max="10" width="22.375" style="1" customWidth="1"/>
    <col min="11" max="11" width="12.625" style="1" customWidth="1"/>
    <col min="12" max="12" width="11.375" style="1" customWidth="1"/>
    <col min="13" max="13" width="9" style="1" customWidth="1"/>
    <col min="14" max="14" width="12.625" style="1" customWidth="1"/>
    <col min="15" max="15" width="9.125" style="1" customWidth="1"/>
    <col min="16" max="16" width="17.875" style="1" customWidth="1"/>
    <col min="17" max="17" width="9.125" style="1" customWidth="1"/>
    <col min="18" max="18" width="13.25" style="1" customWidth="1"/>
    <col min="19" max="20" width="10.625" style="1" customWidth="1"/>
    <col min="21" max="21" width="22.625" style="1" customWidth="1"/>
    <col min="22" max="22" width="12.75" style="1" customWidth="1"/>
    <col min="23" max="23" width="10.875" style="1" customWidth="1"/>
    <col min="24" max="24" width="20" style="1" customWidth="1"/>
    <col min="25" max="26" width="10.625" style="1" customWidth="1"/>
    <col min="27" max="27" width="12.125" style="1" customWidth="1"/>
    <col min="28" max="28" width="10.625" style="1" customWidth="1"/>
    <col min="29" max="29" width="22.75" style="1" customWidth="1"/>
    <col min="30" max="67" width="10.625" style="1" customWidth="1"/>
    <col min="68" max="68" width="12.125" style="1" customWidth="1"/>
    <col min="69" max="69" width="11.5" style="1" customWidth="1"/>
    <col min="70" max="70" width="14.125" style="1" customWidth="1"/>
    <col min="71" max="71" width="15.125" style="1" customWidth="1"/>
    <col min="72" max="72" width="13" style="1" customWidth="1"/>
    <col min="73" max="73" width="11.75" style="1" customWidth="1"/>
    <col min="74" max="74" width="17.5" style="1" customWidth="1"/>
    <col min="75" max="1025" width="9" style="1" customWidth="1"/>
  </cols>
  <sheetData>
    <row r="1" spans="1:26" ht="18.75" x14ac:dyDescent="0.25">
      <c r="X1" s="2" t="s">
        <v>0</v>
      </c>
      <c r="Z1" s="3"/>
    </row>
    <row r="2" spans="1:26" ht="18.75" x14ac:dyDescent="0.3">
      <c r="X2" s="4" t="s">
        <v>1</v>
      </c>
      <c r="Z2" s="3"/>
    </row>
    <row r="3" spans="1:26" ht="18.75" x14ac:dyDescent="0.3">
      <c r="X3" s="4" t="s">
        <v>2</v>
      </c>
      <c r="Z3" s="3"/>
    </row>
    <row r="4" spans="1:26" ht="18.75" x14ac:dyDescent="0.3">
      <c r="A4" s="122" t="s">
        <v>142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1:26" ht="18.75" x14ac:dyDescent="0.3">
      <c r="Z5" s="4"/>
    </row>
    <row r="6" spans="1:26" ht="18.75" customHeight="1" x14ac:dyDescent="0.3">
      <c r="A6" s="123" t="s">
        <v>143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</row>
    <row r="7" spans="1:26" ht="18.75" customHeight="1" x14ac:dyDescent="0.3">
      <c r="A7" s="123" t="s">
        <v>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18.7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124" t="str">
        <f>'[1]9 Год ГКПЗ'!A10:AT10</f>
        <v>АО Улан-Удэ Энерго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1:26" x14ac:dyDescent="0.25">
      <c r="A10" s="120" t="s">
        <v>4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x14ac:dyDescent="0.25">
      <c r="A12" s="119" t="str">
        <f>'[1]9 Год ГКПЗ'!A13:AT13</f>
        <v>на период     2016-2019 гг.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x14ac:dyDescent="0.25">
      <c r="A13" s="120" t="s">
        <v>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18.75" x14ac:dyDescent="0.3">
      <c r="Z14" s="4"/>
    </row>
    <row r="15" spans="1:26" x14ac:dyDescent="0.25">
      <c r="A15" s="7"/>
      <c r="Q15" s="3"/>
    </row>
    <row r="16" spans="1:26" ht="33" customHeight="1" x14ac:dyDescent="0.3">
      <c r="A16" s="121" t="s">
        <v>6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8"/>
      <c r="Z16" s="8"/>
    </row>
    <row r="17" spans="1:26" ht="66.75" customHeight="1" x14ac:dyDescent="0.25">
      <c r="A17" s="118" t="s">
        <v>7</v>
      </c>
      <c r="B17" s="118" t="s">
        <v>8</v>
      </c>
      <c r="C17" s="118" t="s">
        <v>9</v>
      </c>
      <c r="D17" s="118" t="s">
        <v>10</v>
      </c>
      <c r="E17" s="118"/>
      <c r="F17" s="118"/>
      <c r="G17" s="118" t="s">
        <v>11</v>
      </c>
      <c r="H17" s="118" t="s">
        <v>12</v>
      </c>
      <c r="I17" s="118" t="s">
        <v>134</v>
      </c>
      <c r="J17" s="118" t="s">
        <v>135</v>
      </c>
      <c r="K17" s="118" t="s">
        <v>13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 t="s">
        <v>136</v>
      </c>
      <c r="V17" s="118" t="s">
        <v>14</v>
      </c>
      <c r="W17" s="118"/>
      <c r="X17" s="118" t="s">
        <v>15</v>
      </c>
      <c r="Y17" s="10"/>
      <c r="Z17" s="10"/>
    </row>
    <row r="18" spans="1:26" ht="24.75" customHeight="1" x14ac:dyDescent="0.25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 t="s">
        <v>16</v>
      </c>
      <c r="L18" s="118"/>
      <c r="M18" s="118" t="s">
        <v>17</v>
      </c>
      <c r="N18" s="118"/>
      <c r="O18" s="118" t="s">
        <v>18</v>
      </c>
      <c r="P18" s="118"/>
      <c r="Q18" s="118" t="s">
        <v>19</v>
      </c>
      <c r="R18" s="118"/>
      <c r="S18" s="118" t="s">
        <v>20</v>
      </c>
      <c r="T18" s="118"/>
      <c r="U18" s="118"/>
      <c r="V18" s="118" t="s">
        <v>21</v>
      </c>
      <c r="W18" s="118" t="s">
        <v>22</v>
      </c>
      <c r="X18" s="118"/>
    </row>
    <row r="19" spans="1:26" ht="131.25" x14ac:dyDescent="0.25">
      <c r="A19" s="118"/>
      <c r="B19" s="118"/>
      <c r="C19" s="118"/>
      <c r="D19" s="11" t="s">
        <v>23</v>
      </c>
      <c r="E19" s="11" t="s">
        <v>24</v>
      </c>
      <c r="F19" s="11" t="s">
        <v>25</v>
      </c>
      <c r="G19" s="118"/>
      <c r="H19" s="118"/>
      <c r="I19" s="118"/>
      <c r="J19" s="118"/>
      <c r="K19" s="9" t="s">
        <v>26</v>
      </c>
      <c r="L19" s="9" t="s">
        <v>27</v>
      </c>
      <c r="M19" s="9" t="s">
        <v>26</v>
      </c>
      <c r="N19" s="9" t="s">
        <v>27</v>
      </c>
      <c r="O19" s="9" t="s">
        <v>26</v>
      </c>
      <c r="P19" s="9" t="s">
        <v>27</v>
      </c>
      <c r="Q19" s="9" t="s">
        <v>26</v>
      </c>
      <c r="R19" s="9" t="s">
        <v>27</v>
      </c>
      <c r="S19" s="9" t="s">
        <v>26</v>
      </c>
      <c r="T19" s="9" t="s">
        <v>27</v>
      </c>
      <c r="U19" s="118"/>
      <c r="V19" s="118"/>
      <c r="W19" s="118"/>
      <c r="X19" s="118"/>
    </row>
    <row r="20" spans="1:26" x14ac:dyDescent="0.25">
      <c r="A20" s="9">
        <v>1</v>
      </c>
      <c r="B20" s="9">
        <f t="shared" ref="B20:X20" si="0">A20+1</f>
        <v>2</v>
      </c>
      <c r="C20" s="9">
        <f t="shared" si="0"/>
        <v>3</v>
      </c>
      <c r="D20" s="12">
        <f t="shared" si="0"/>
        <v>4</v>
      </c>
      <c r="E20" s="12">
        <f t="shared" si="0"/>
        <v>5</v>
      </c>
      <c r="F20" s="12">
        <f t="shared" si="0"/>
        <v>6</v>
      </c>
      <c r="G20" s="12">
        <f t="shared" si="0"/>
        <v>7</v>
      </c>
      <c r="H20" s="12">
        <f t="shared" si="0"/>
        <v>8</v>
      </c>
      <c r="I20" s="12">
        <f t="shared" si="0"/>
        <v>9</v>
      </c>
      <c r="J20" s="12">
        <f t="shared" si="0"/>
        <v>10</v>
      </c>
      <c r="K20" s="12">
        <f t="shared" si="0"/>
        <v>11</v>
      </c>
      <c r="L20" s="12">
        <f t="shared" si="0"/>
        <v>12</v>
      </c>
      <c r="M20" s="12">
        <f t="shared" si="0"/>
        <v>13</v>
      </c>
      <c r="N20" s="12">
        <f t="shared" si="0"/>
        <v>14</v>
      </c>
      <c r="O20" s="12">
        <f t="shared" si="0"/>
        <v>15</v>
      </c>
      <c r="P20" s="12">
        <f t="shared" si="0"/>
        <v>16</v>
      </c>
      <c r="Q20" s="12">
        <f t="shared" si="0"/>
        <v>17</v>
      </c>
      <c r="R20" s="12">
        <f t="shared" si="0"/>
        <v>18</v>
      </c>
      <c r="S20" s="12">
        <f t="shared" si="0"/>
        <v>19</v>
      </c>
      <c r="T20" s="12">
        <f t="shared" si="0"/>
        <v>20</v>
      </c>
      <c r="U20" s="12">
        <f t="shared" si="0"/>
        <v>21</v>
      </c>
      <c r="V20" s="12">
        <f t="shared" si="0"/>
        <v>22</v>
      </c>
      <c r="W20" s="12">
        <f t="shared" si="0"/>
        <v>23</v>
      </c>
      <c r="X20" s="12">
        <f t="shared" si="0"/>
        <v>24</v>
      </c>
    </row>
    <row r="21" spans="1:26" ht="37.5" x14ac:dyDescent="0.25">
      <c r="A21" s="13" t="s">
        <v>28</v>
      </c>
      <c r="B21" s="14" t="s">
        <v>29</v>
      </c>
      <c r="C21" s="15" t="s">
        <v>30</v>
      </c>
      <c r="D21" s="16" t="s">
        <v>31</v>
      </c>
      <c r="E21" s="17">
        <f>E25+E27+E23</f>
        <v>218.57974572000001</v>
      </c>
      <c r="F21" s="16" t="s">
        <v>31</v>
      </c>
      <c r="G21" s="16" t="s">
        <v>31</v>
      </c>
      <c r="H21" s="17">
        <f>H22+H23+H25+H27</f>
        <v>235.25807571999999</v>
      </c>
      <c r="I21" s="17">
        <f>I22+I23+I25+I27</f>
        <v>3.3241904</v>
      </c>
      <c r="J21" s="17">
        <f>J22+J23+J25+J27</f>
        <v>231.93388532</v>
      </c>
      <c r="K21" s="17">
        <f>K22+K23+K25+K27</f>
        <v>73.79413572</v>
      </c>
      <c r="L21" s="17">
        <f>N21+P21+R21+T21</f>
        <v>8.0906632800000011</v>
      </c>
      <c r="M21" s="17">
        <f>M22+M23+M25+M27</f>
        <v>3.2088300000000003</v>
      </c>
      <c r="N21" s="17">
        <f t="shared" ref="N21:T21" si="1">N22+N23+N25+N27</f>
        <v>8.0906632800000011</v>
      </c>
      <c r="O21" s="17">
        <f t="shared" si="1"/>
        <v>16.176017999999999</v>
      </c>
      <c r="P21" s="17">
        <f t="shared" si="1"/>
        <v>0</v>
      </c>
      <c r="Q21" s="17">
        <f t="shared" si="1"/>
        <v>9.6714227159999986</v>
      </c>
      <c r="R21" s="17">
        <f t="shared" si="1"/>
        <v>0</v>
      </c>
      <c r="S21" s="17">
        <f t="shared" si="1"/>
        <v>44.737865003999993</v>
      </c>
      <c r="T21" s="17">
        <f t="shared" si="1"/>
        <v>0</v>
      </c>
      <c r="U21" s="17">
        <f>J21-L21</f>
        <v>223.84322204</v>
      </c>
      <c r="V21" s="17">
        <f>L21-M21-O21-Q21-S21</f>
        <v>-65.703472439999985</v>
      </c>
      <c r="W21" s="17">
        <f>L21/(M21+O21+Q21+S21)*100</f>
        <v>10.963829579492232</v>
      </c>
      <c r="X21" s="18"/>
    </row>
    <row r="22" spans="1:26" x14ac:dyDescent="0.25">
      <c r="A22" s="19" t="s">
        <v>32</v>
      </c>
      <c r="B22" s="20" t="s">
        <v>33</v>
      </c>
      <c r="C22" s="21" t="s">
        <v>30</v>
      </c>
      <c r="D22" s="22" t="str">
        <f t="shared" ref="D22:J22" si="2">D28</f>
        <v>нд</v>
      </c>
      <c r="E22" s="22" t="str">
        <f t="shared" si="2"/>
        <v>нд</v>
      </c>
      <c r="F22" s="22" t="str">
        <f t="shared" si="2"/>
        <v>нд</v>
      </c>
      <c r="G22" s="22" t="str">
        <f t="shared" si="2"/>
        <v>нд</v>
      </c>
      <c r="H22" s="23">
        <f t="shared" si="2"/>
        <v>16.678999999999998</v>
      </c>
      <c r="I22" s="23">
        <f t="shared" si="2"/>
        <v>0</v>
      </c>
      <c r="J22" s="23">
        <f t="shared" si="2"/>
        <v>16.678999999999998</v>
      </c>
      <c r="K22" s="23">
        <f>M22+O22+Q22+S22</f>
        <v>16.678999999999998</v>
      </c>
      <c r="L22" s="17">
        <f>N22+P22+R22+T22</f>
        <v>3.9630512200000001</v>
      </c>
      <c r="M22" s="23">
        <f t="shared" ref="M22" si="3">M28</f>
        <v>2.8354300000000001</v>
      </c>
      <c r="N22" s="23">
        <f t="shared" ref="N22:T22" si="4">N28</f>
        <v>3.9630512200000001</v>
      </c>
      <c r="O22" s="23">
        <f t="shared" si="4"/>
        <v>3.3357999999999999</v>
      </c>
      <c r="P22" s="23">
        <f t="shared" si="4"/>
        <v>0</v>
      </c>
      <c r="Q22" s="23">
        <f t="shared" si="4"/>
        <v>5.0036999999999994</v>
      </c>
      <c r="R22" s="23">
        <f t="shared" si="4"/>
        <v>0</v>
      </c>
      <c r="S22" s="23">
        <f t="shared" si="4"/>
        <v>5.5040699999999996</v>
      </c>
      <c r="T22" s="23">
        <f t="shared" si="4"/>
        <v>0</v>
      </c>
      <c r="U22" s="17">
        <f>J22-L22</f>
        <v>12.715948779999998</v>
      </c>
      <c r="V22" s="17">
        <f>L22-M22-O22-Q22-S22</f>
        <v>-12.715948779999998</v>
      </c>
      <c r="W22" s="17">
        <f>L22/(M22+O22+Q22+S22)*100</f>
        <v>23.760724383955875</v>
      </c>
      <c r="X22" s="22"/>
    </row>
    <row r="23" spans="1:26" ht="31.5" x14ac:dyDescent="0.25">
      <c r="A23" s="19" t="s">
        <v>34</v>
      </c>
      <c r="B23" s="20" t="s">
        <v>35</v>
      </c>
      <c r="C23" s="21" t="s">
        <v>30</v>
      </c>
      <c r="D23" s="22" t="str">
        <f t="shared" ref="D23:G23" si="5">D48</f>
        <v>нд</v>
      </c>
      <c r="E23" s="23">
        <f>E48</f>
        <v>203.02067</v>
      </c>
      <c r="F23" s="22" t="str">
        <f t="shared" si="5"/>
        <v>нд</v>
      </c>
      <c r="G23" s="22" t="str">
        <f t="shared" si="5"/>
        <v>нд</v>
      </c>
      <c r="H23" s="23">
        <f>H48</f>
        <v>203.02</v>
      </c>
      <c r="I23" s="23">
        <f>I48</f>
        <v>3.3241904</v>
      </c>
      <c r="J23" s="23">
        <f>J48</f>
        <v>199.69580960000002</v>
      </c>
      <c r="K23" s="23">
        <f>K48</f>
        <v>41.556059999999995</v>
      </c>
      <c r="L23" s="17">
        <f>N23+P23+R23+T23</f>
        <v>4.1276120600000006</v>
      </c>
      <c r="M23" s="23">
        <f>M48</f>
        <v>0</v>
      </c>
      <c r="N23" s="23">
        <f t="shared" ref="N23" si="6">N48</f>
        <v>4.1276120600000006</v>
      </c>
      <c r="O23" s="23">
        <f t="shared" ref="O23:T23" si="7">O48</f>
        <v>12.466818</v>
      </c>
      <c r="P23" s="23">
        <f t="shared" si="7"/>
        <v>0</v>
      </c>
      <c r="Q23" s="23">
        <f t="shared" si="7"/>
        <v>0</v>
      </c>
      <c r="R23" s="23">
        <f t="shared" si="7"/>
        <v>0</v>
      </c>
      <c r="S23" s="23">
        <f t="shared" si="7"/>
        <v>29.089241999999995</v>
      </c>
      <c r="T23" s="23">
        <f t="shared" si="7"/>
        <v>0</v>
      </c>
      <c r="U23" s="23">
        <f>J23-L23</f>
        <v>195.56819754000003</v>
      </c>
      <c r="V23" s="23">
        <f>L23-M23-O23-Q23-S23</f>
        <v>-37.428447939999998</v>
      </c>
      <c r="W23" s="23">
        <f>L23/(M23+O23+Q23+S23)*100</f>
        <v>9.9326357214808159</v>
      </c>
      <c r="X23" s="22"/>
    </row>
    <row r="24" spans="1:26" ht="63" x14ac:dyDescent="0.25">
      <c r="A24" s="19" t="s">
        <v>36</v>
      </c>
      <c r="B24" s="24" t="s">
        <v>37</v>
      </c>
      <c r="C24" s="25" t="s">
        <v>30</v>
      </c>
      <c r="D24" s="26" t="s">
        <v>31</v>
      </c>
      <c r="E24" s="26" t="s">
        <v>31</v>
      </c>
      <c r="F24" s="26" t="s">
        <v>31</v>
      </c>
      <c r="G24" s="26" t="s">
        <v>31</v>
      </c>
      <c r="H24" s="27" t="s">
        <v>31</v>
      </c>
      <c r="I24" s="27" t="s">
        <v>31</v>
      </c>
      <c r="J24" s="27" t="s">
        <v>31</v>
      </c>
      <c r="K24" s="27" t="s">
        <v>31</v>
      </c>
      <c r="L24" s="17" t="s">
        <v>31</v>
      </c>
      <c r="M24" s="26" t="s">
        <v>31</v>
      </c>
      <c r="N24" s="26" t="s">
        <v>31</v>
      </c>
      <c r="O24" s="26" t="s">
        <v>31</v>
      </c>
      <c r="P24" s="27" t="s">
        <v>31</v>
      </c>
      <c r="Q24" s="26" t="s">
        <v>31</v>
      </c>
      <c r="R24" s="26" t="s">
        <v>31</v>
      </c>
      <c r="S24" s="26" t="s">
        <v>31</v>
      </c>
      <c r="T24" s="26" t="s">
        <v>31</v>
      </c>
      <c r="U24" s="26" t="s">
        <v>31</v>
      </c>
      <c r="V24" s="28" t="s">
        <v>31</v>
      </c>
      <c r="W24" s="29" t="s">
        <v>31</v>
      </c>
      <c r="X24" s="26"/>
    </row>
    <row r="25" spans="1:26" ht="31.5" x14ac:dyDescent="0.25">
      <c r="A25" s="19" t="s">
        <v>38</v>
      </c>
      <c r="B25" s="20" t="s">
        <v>39</v>
      </c>
      <c r="C25" s="21" t="s">
        <v>30</v>
      </c>
      <c r="D25" s="22" t="str">
        <f>D74</f>
        <v>нд</v>
      </c>
      <c r="E25" s="23">
        <f>E74</f>
        <v>13.692075719999998</v>
      </c>
      <c r="F25" s="22" t="s">
        <v>31</v>
      </c>
      <c r="G25" s="22" t="str">
        <f>G74</f>
        <v>нд</v>
      </c>
      <c r="H25" s="23">
        <f>H74</f>
        <v>13.692075719999998</v>
      </c>
      <c r="I25" s="23">
        <f>I74</f>
        <v>0</v>
      </c>
      <c r="J25" s="23">
        <f>J74</f>
        <v>13.692075719999998</v>
      </c>
      <c r="K25" s="23">
        <f>K74</f>
        <v>13.692075719999998</v>
      </c>
      <c r="L25" s="17">
        <f>N25+P25+R25+T25</f>
        <v>0</v>
      </c>
      <c r="M25" s="23">
        <f t="shared" ref="M25:T25" si="8">M74</f>
        <v>0</v>
      </c>
      <c r="N25" s="22">
        <f t="shared" si="8"/>
        <v>0</v>
      </c>
      <c r="O25" s="23">
        <f>O74</f>
        <v>0</v>
      </c>
      <c r="P25" s="23">
        <f t="shared" si="8"/>
        <v>0</v>
      </c>
      <c r="Q25" s="23">
        <f>Q74</f>
        <v>4.107622715999999</v>
      </c>
      <c r="R25" s="23">
        <f t="shared" si="8"/>
        <v>0</v>
      </c>
      <c r="S25" s="23">
        <f>S74</f>
        <v>9.5844530039999984</v>
      </c>
      <c r="T25" s="23">
        <f t="shared" si="8"/>
        <v>0</v>
      </c>
      <c r="U25" s="23">
        <f>J25-L25</f>
        <v>13.692075719999998</v>
      </c>
      <c r="V25" s="23">
        <f>L25-M25-O25-Q25-S25</f>
        <v>-13.692075719999998</v>
      </c>
      <c r="W25" s="23">
        <f>L25/(M25+O25+Q25+S25)*100</f>
        <v>0</v>
      </c>
      <c r="X25" s="22"/>
    </row>
    <row r="26" spans="1:26" ht="31.5" x14ac:dyDescent="0.25">
      <c r="A26" s="19" t="s">
        <v>40</v>
      </c>
      <c r="B26" s="20" t="s">
        <v>41</v>
      </c>
      <c r="C26" s="21" t="s">
        <v>30</v>
      </c>
      <c r="D26" s="26" t="s">
        <v>31</v>
      </c>
      <c r="E26" s="26" t="s">
        <v>31</v>
      </c>
      <c r="F26" s="26" t="s">
        <v>31</v>
      </c>
      <c r="G26" s="26" t="s">
        <v>31</v>
      </c>
      <c r="H26" s="26" t="s">
        <v>31</v>
      </c>
      <c r="I26" s="26" t="s">
        <v>31</v>
      </c>
      <c r="J26" s="26" t="s">
        <v>31</v>
      </c>
      <c r="K26" s="27" t="s">
        <v>31</v>
      </c>
      <c r="L26" s="17" t="s">
        <v>31</v>
      </c>
      <c r="M26" s="26" t="s">
        <v>31</v>
      </c>
      <c r="N26" s="26" t="s">
        <v>31</v>
      </c>
      <c r="O26" s="26" t="s">
        <v>31</v>
      </c>
      <c r="P26" s="27" t="s">
        <v>31</v>
      </c>
      <c r="Q26" s="26" t="s">
        <v>31</v>
      </c>
      <c r="R26" s="26" t="s">
        <v>31</v>
      </c>
      <c r="S26" s="26" t="s">
        <v>31</v>
      </c>
      <c r="T26" s="27" t="s">
        <v>31</v>
      </c>
      <c r="U26" s="26" t="s">
        <v>31</v>
      </c>
      <c r="V26" s="26" t="s">
        <v>31</v>
      </c>
      <c r="W26" s="30" t="s">
        <v>31</v>
      </c>
      <c r="X26" s="22"/>
    </row>
    <row r="27" spans="1:26" x14ac:dyDescent="0.25">
      <c r="A27" s="19" t="s">
        <v>42</v>
      </c>
      <c r="B27" s="24" t="s">
        <v>43</v>
      </c>
      <c r="C27" s="25" t="s">
        <v>30</v>
      </c>
      <c r="D27" s="26" t="str">
        <f t="shared" ref="D27:I27" si="9">D77</f>
        <v>нд</v>
      </c>
      <c r="E27" s="26">
        <f t="shared" si="9"/>
        <v>1.867</v>
      </c>
      <c r="F27" s="26" t="str">
        <f t="shared" si="9"/>
        <v>нд</v>
      </c>
      <c r="G27" s="26" t="str">
        <f t="shared" si="9"/>
        <v>нд</v>
      </c>
      <c r="H27" s="27">
        <f t="shared" si="9"/>
        <v>1.867</v>
      </c>
      <c r="I27" s="27">
        <f t="shared" si="9"/>
        <v>0</v>
      </c>
      <c r="J27" s="27">
        <f t="shared" ref="J27:J29" si="10">H27-I27</f>
        <v>1.867</v>
      </c>
      <c r="K27" s="23">
        <f>K77</f>
        <v>1.867</v>
      </c>
      <c r="L27" s="17">
        <f>N27+P27+R27+T27</f>
        <v>0</v>
      </c>
      <c r="M27" s="23">
        <f>M77</f>
        <v>0.37340000000000001</v>
      </c>
      <c r="N27" s="23">
        <f t="shared" ref="N27:T27" si="11">N77</f>
        <v>0</v>
      </c>
      <c r="O27" s="23">
        <f>O77</f>
        <v>0.37340000000000001</v>
      </c>
      <c r="P27" s="23">
        <f t="shared" si="11"/>
        <v>0</v>
      </c>
      <c r="Q27" s="23">
        <f>Q77</f>
        <v>0.56009999999999993</v>
      </c>
      <c r="R27" s="23">
        <f t="shared" si="11"/>
        <v>0</v>
      </c>
      <c r="S27" s="23">
        <f>S77</f>
        <v>0.56009999999999993</v>
      </c>
      <c r="T27" s="23">
        <f t="shared" si="11"/>
        <v>0</v>
      </c>
      <c r="U27" s="23">
        <f>J27-L27</f>
        <v>1.867</v>
      </c>
      <c r="V27" s="23">
        <f>L27-M27-O27-Q27-S27</f>
        <v>-1.867</v>
      </c>
      <c r="W27" s="23">
        <f>L27/(M27+O27+Q27+S27)*100</f>
        <v>0</v>
      </c>
      <c r="X27" s="22"/>
    </row>
    <row r="28" spans="1:26" ht="31.5" x14ac:dyDescent="0.25">
      <c r="A28" s="31" t="s">
        <v>44</v>
      </c>
      <c r="B28" s="32" t="s">
        <v>45</v>
      </c>
      <c r="C28" s="33" t="s">
        <v>30</v>
      </c>
      <c r="D28" s="34" t="str">
        <f>D29</f>
        <v>нд</v>
      </c>
      <c r="E28" s="34" t="str">
        <f>E29</f>
        <v>нд</v>
      </c>
      <c r="F28" s="34" t="str">
        <f>F29</f>
        <v>нд</v>
      </c>
      <c r="G28" s="34" t="str">
        <f>G29</f>
        <v>нд</v>
      </c>
      <c r="H28" s="34">
        <f>H29</f>
        <v>16.678999999999998</v>
      </c>
      <c r="I28" s="34">
        <v>0</v>
      </c>
      <c r="J28" s="34">
        <f t="shared" si="10"/>
        <v>16.678999999999998</v>
      </c>
      <c r="K28" s="35">
        <f>K29+K33</f>
        <v>16.678999999999998</v>
      </c>
      <c r="L28" s="35">
        <f>L29</f>
        <v>3.9630512200000001</v>
      </c>
      <c r="M28" s="35">
        <f>M29+M33</f>
        <v>2.8354300000000001</v>
      </c>
      <c r="N28" s="35">
        <f>N29</f>
        <v>3.9630512200000001</v>
      </c>
      <c r="O28" s="35">
        <f>O29+O33</f>
        <v>3.3357999999999999</v>
      </c>
      <c r="P28" s="35">
        <f>P29</f>
        <v>0</v>
      </c>
      <c r="Q28" s="35">
        <f>Q29</f>
        <v>5.0036999999999994</v>
      </c>
      <c r="R28" s="35">
        <f>R29</f>
        <v>0</v>
      </c>
      <c r="S28" s="35">
        <f>S29</f>
        <v>5.5040699999999996</v>
      </c>
      <c r="T28" s="35">
        <f t="shared" ref="T28:W28" si="12">T29</f>
        <v>0</v>
      </c>
      <c r="U28" s="35">
        <f t="shared" si="12"/>
        <v>13.825166529999999</v>
      </c>
      <c r="V28" s="35">
        <f t="shared" si="12"/>
        <v>-12.715948779999998</v>
      </c>
      <c r="W28" s="37">
        <f t="shared" si="12"/>
        <v>23.760724383955875</v>
      </c>
      <c r="X28" s="36"/>
    </row>
    <row r="29" spans="1:26" ht="47.25" x14ac:dyDescent="0.25">
      <c r="A29" s="38" t="s">
        <v>46</v>
      </c>
      <c r="B29" s="39" t="s">
        <v>47</v>
      </c>
      <c r="C29" s="40" t="s">
        <v>30</v>
      </c>
      <c r="D29" s="41" t="s">
        <v>31</v>
      </c>
      <c r="E29" s="41" t="s">
        <v>31</v>
      </c>
      <c r="F29" s="41" t="s">
        <v>31</v>
      </c>
      <c r="G29" s="41" t="s">
        <v>31</v>
      </c>
      <c r="H29" s="41">
        <f>H30</f>
        <v>16.678999999999998</v>
      </c>
      <c r="I29" s="41">
        <f>I30</f>
        <v>0</v>
      </c>
      <c r="J29" s="41">
        <f t="shared" si="10"/>
        <v>16.678999999999998</v>
      </c>
      <c r="K29" s="42">
        <f>K30</f>
        <v>16.678999999999998</v>
      </c>
      <c r="L29" s="43">
        <f>L30+L33+L35</f>
        <v>3.9630512200000001</v>
      </c>
      <c r="M29" s="43">
        <f>M30</f>
        <v>2.8354300000000001</v>
      </c>
      <c r="N29" s="43">
        <f>N30+N33+N35</f>
        <v>3.9630512200000001</v>
      </c>
      <c r="O29" s="43">
        <f>O30</f>
        <v>3.3357999999999999</v>
      </c>
      <c r="P29" s="43">
        <f>P30+P33+P35</f>
        <v>0</v>
      </c>
      <c r="Q29" s="43">
        <f>Q30</f>
        <v>5.0036999999999994</v>
      </c>
      <c r="R29" s="43">
        <f>R30+R33+R35</f>
        <v>0</v>
      </c>
      <c r="S29" s="43">
        <f>S30</f>
        <v>5.5040699999999996</v>
      </c>
      <c r="T29" s="43">
        <f>T30+T33+T35</f>
        <v>0</v>
      </c>
      <c r="U29" s="43">
        <f>U30</f>
        <v>13.825166529999999</v>
      </c>
      <c r="V29" s="43">
        <f>L29-M29-O29-Q29-S29</f>
        <v>-12.715948779999998</v>
      </c>
      <c r="W29" s="44">
        <f>L29/(M29+O29+Q29+S29)*100</f>
        <v>23.760724383955875</v>
      </c>
      <c r="X29" s="42"/>
    </row>
    <row r="30" spans="1:26" ht="63" x14ac:dyDescent="0.25">
      <c r="A30" s="45" t="s">
        <v>48</v>
      </c>
      <c r="B30" s="46" t="s">
        <v>49</v>
      </c>
      <c r="C30" s="47" t="s">
        <v>30</v>
      </c>
      <c r="D30" s="48" t="s">
        <v>31</v>
      </c>
      <c r="E30" s="48" t="s">
        <v>31</v>
      </c>
      <c r="F30" s="48" t="s">
        <v>31</v>
      </c>
      <c r="G30" s="48" t="s">
        <v>31</v>
      </c>
      <c r="H30" s="48">
        <f>H31</f>
        <v>16.678999999999998</v>
      </c>
      <c r="I30" s="48">
        <f>I31+I32</f>
        <v>0</v>
      </c>
      <c r="J30" s="48">
        <f>H30-I30</f>
        <v>16.678999999999998</v>
      </c>
      <c r="K30" s="49">
        <f>K31+K32</f>
        <v>16.678999999999998</v>
      </c>
      <c r="L30" s="50">
        <f t="shared" ref="L30:L36" si="13">N30+P30+R30+T30</f>
        <v>2.8538334700000001</v>
      </c>
      <c r="M30" s="50">
        <f>M31+M32</f>
        <v>2.8354300000000001</v>
      </c>
      <c r="N30" s="50">
        <f>N31+N32</f>
        <v>2.8538334700000001</v>
      </c>
      <c r="O30" s="49">
        <f t="shared" ref="O30:T30" si="14">O31+O32</f>
        <v>3.3357999999999999</v>
      </c>
      <c r="P30" s="50">
        <f t="shared" si="14"/>
        <v>0</v>
      </c>
      <c r="Q30" s="50">
        <f t="shared" si="14"/>
        <v>5.0036999999999994</v>
      </c>
      <c r="R30" s="50">
        <f t="shared" si="14"/>
        <v>0</v>
      </c>
      <c r="S30" s="50">
        <f t="shared" si="14"/>
        <v>5.5040699999999996</v>
      </c>
      <c r="T30" s="50">
        <f t="shared" si="14"/>
        <v>0</v>
      </c>
      <c r="U30" s="50">
        <f>J30-L30</f>
        <v>13.825166529999999</v>
      </c>
      <c r="V30" s="50">
        <f>L30-M30</f>
        <v>1.8403469999999977E-2</v>
      </c>
      <c r="W30" s="51">
        <f>L30/(M30)*100</f>
        <v>100.64905393538193</v>
      </c>
      <c r="X30" s="49"/>
    </row>
    <row r="31" spans="1:26" ht="78.75" x14ac:dyDescent="0.25">
      <c r="A31" s="52" t="s">
        <v>48</v>
      </c>
      <c r="B31" s="53" t="s">
        <v>50</v>
      </c>
      <c r="C31" s="52" t="s">
        <v>30</v>
      </c>
      <c r="D31" s="55" t="s">
        <v>31</v>
      </c>
      <c r="E31" s="55" t="s">
        <v>31</v>
      </c>
      <c r="F31" s="55" t="s">
        <v>31</v>
      </c>
      <c r="G31" s="55" t="s">
        <v>31</v>
      </c>
      <c r="H31" s="55">
        <v>16.678999999999998</v>
      </c>
      <c r="I31" s="55">
        <v>0</v>
      </c>
      <c r="J31" s="55">
        <f>H31-I31</f>
        <v>16.678999999999998</v>
      </c>
      <c r="K31" s="56">
        <f>M31+O31+Q31+S31</f>
        <v>16.678999999999998</v>
      </c>
      <c r="L31" s="56">
        <f t="shared" si="13"/>
        <v>2.8538334700000001</v>
      </c>
      <c r="M31" s="56">
        <f>16.679*0.17</f>
        <v>2.8354300000000001</v>
      </c>
      <c r="N31" s="56">
        <v>2.8538334700000001</v>
      </c>
      <c r="O31" s="56">
        <f>16.679*0.2</f>
        <v>3.3357999999999999</v>
      </c>
      <c r="P31" s="56">
        <v>0</v>
      </c>
      <c r="Q31" s="106">
        <f>16.679*0.3</f>
        <v>5.0036999999999994</v>
      </c>
      <c r="R31" s="56">
        <v>0</v>
      </c>
      <c r="S31" s="106">
        <f>16.679*0.33</f>
        <v>5.5040699999999996</v>
      </c>
      <c r="T31" s="56">
        <v>0</v>
      </c>
      <c r="U31" s="56">
        <f>J31-L31</f>
        <v>13.825166529999999</v>
      </c>
      <c r="V31" s="56">
        <f>L31-M31</f>
        <v>1.8403469999999977E-2</v>
      </c>
      <c r="W31" s="57">
        <f>L31/(M31)*100</f>
        <v>100.64905393538193</v>
      </c>
      <c r="X31" s="52"/>
    </row>
    <row r="32" spans="1:26" ht="78.75" x14ac:dyDescent="0.25">
      <c r="A32" s="52" t="s">
        <v>48</v>
      </c>
      <c r="B32" s="53" t="s">
        <v>51</v>
      </c>
      <c r="C32" s="52" t="s">
        <v>30</v>
      </c>
      <c r="D32" s="55" t="s">
        <v>31</v>
      </c>
      <c r="E32" s="55" t="s">
        <v>31</v>
      </c>
      <c r="F32" s="55" t="s">
        <v>31</v>
      </c>
      <c r="G32" s="55" t="s">
        <v>31</v>
      </c>
      <c r="H32" s="55" t="s">
        <v>31</v>
      </c>
      <c r="I32" s="55">
        <v>0</v>
      </c>
      <c r="J32" s="55">
        <v>0</v>
      </c>
      <c r="K32" s="55">
        <f>M32+O32+Q32+S32</f>
        <v>0</v>
      </c>
      <c r="L32" s="56">
        <f t="shared" si="13"/>
        <v>0</v>
      </c>
      <c r="M32" s="55">
        <v>0</v>
      </c>
      <c r="N32" s="56">
        <v>0</v>
      </c>
      <c r="O32" s="55">
        <v>0</v>
      </c>
      <c r="P32" s="56">
        <v>0</v>
      </c>
      <c r="Q32" s="55">
        <v>0</v>
      </c>
      <c r="R32" s="56">
        <v>0</v>
      </c>
      <c r="S32" s="55">
        <v>0</v>
      </c>
      <c r="T32" s="55">
        <v>0</v>
      </c>
      <c r="U32" s="56">
        <f>J32-L32</f>
        <v>0</v>
      </c>
      <c r="V32" s="56">
        <f>L32-M32-O32-Q32-S32</f>
        <v>0</v>
      </c>
      <c r="W32" s="57">
        <v>0</v>
      </c>
      <c r="X32" s="52"/>
    </row>
    <row r="33" spans="1:24" ht="63" x14ac:dyDescent="0.25">
      <c r="A33" s="45" t="s">
        <v>53</v>
      </c>
      <c r="B33" s="46" t="s">
        <v>54</v>
      </c>
      <c r="C33" s="47" t="s">
        <v>30</v>
      </c>
      <c r="D33" s="48" t="str">
        <f t="shared" ref="D33:J33" si="15">D34</f>
        <v>нд</v>
      </c>
      <c r="E33" s="48" t="str">
        <f t="shared" si="15"/>
        <v>нд</v>
      </c>
      <c r="F33" s="48" t="str">
        <f t="shared" si="15"/>
        <v>нд</v>
      </c>
      <c r="G33" s="48" t="str">
        <f t="shared" si="15"/>
        <v>нд</v>
      </c>
      <c r="H33" s="48" t="str">
        <f t="shared" si="15"/>
        <v>нд</v>
      </c>
      <c r="I33" s="48" t="str">
        <f t="shared" si="15"/>
        <v>нд</v>
      </c>
      <c r="J33" s="48" t="str">
        <f t="shared" si="15"/>
        <v>нд</v>
      </c>
      <c r="K33" s="50">
        <f>M33+O33+Q33+S33</f>
        <v>0</v>
      </c>
      <c r="L33" s="50">
        <f t="shared" si="13"/>
        <v>0.40968847000000003</v>
      </c>
      <c r="M33" s="49">
        <f t="shared" ref="M33:S33" si="16">M34</f>
        <v>0</v>
      </c>
      <c r="N33" s="50">
        <f>N34</f>
        <v>0.40968847000000003</v>
      </c>
      <c r="O33" s="49">
        <f t="shared" si="16"/>
        <v>0</v>
      </c>
      <c r="P33" s="50">
        <f>P34</f>
        <v>0</v>
      </c>
      <c r="Q33" s="49">
        <f t="shared" si="16"/>
        <v>0</v>
      </c>
      <c r="R33" s="50">
        <f>R34</f>
        <v>0</v>
      </c>
      <c r="S33" s="49">
        <f t="shared" si="16"/>
        <v>0</v>
      </c>
      <c r="T33" s="50">
        <f>T34</f>
        <v>0</v>
      </c>
      <c r="U33" s="50" t="s">
        <v>31</v>
      </c>
      <c r="V33" s="50">
        <f>L33-M33-O33-Q33</f>
        <v>0.40968847000000003</v>
      </c>
      <c r="W33" s="51">
        <v>0</v>
      </c>
      <c r="X33" s="49"/>
    </row>
    <row r="34" spans="1:24" s="65" customFormat="1" ht="91.5" customHeight="1" x14ac:dyDescent="0.25">
      <c r="A34" s="58" t="s">
        <v>55</v>
      </c>
      <c r="B34" s="59" t="s">
        <v>56</v>
      </c>
      <c r="C34" s="60" t="s">
        <v>30</v>
      </c>
      <c r="D34" s="61" t="s">
        <v>31</v>
      </c>
      <c r="E34" s="61" t="s">
        <v>31</v>
      </c>
      <c r="F34" s="61" t="s">
        <v>31</v>
      </c>
      <c r="G34" s="61" t="s">
        <v>31</v>
      </c>
      <c r="H34" s="61" t="s">
        <v>31</v>
      </c>
      <c r="I34" s="61" t="s">
        <v>31</v>
      </c>
      <c r="J34" s="61" t="s">
        <v>31</v>
      </c>
      <c r="K34" s="62">
        <f>M34+O34+Q34+S34</f>
        <v>0</v>
      </c>
      <c r="L34" s="63">
        <f t="shared" si="13"/>
        <v>0.40968847000000003</v>
      </c>
      <c r="M34" s="61">
        <v>0</v>
      </c>
      <c r="N34" s="63">
        <v>0.40968847000000003</v>
      </c>
      <c r="O34" s="61">
        <v>0</v>
      </c>
      <c r="P34" s="63">
        <v>0</v>
      </c>
      <c r="Q34" s="61">
        <v>0</v>
      </c>
      <c r="R34" s="63">
        <v>0</v>
      </c>
      <c r="S34" s="61">
        <v>0</v>
      </c>
      <c r="T34" s="63">
        <v>0</v>
      </c>
      <c r="U34" s="63" t="s">
        <v>31</v>
      </c>
      <c r="V34" s="63">
        <f>L34-M34-O34-Q34-S34</f>
        <v>0.40968847000000003</v>
      </c>
      <c r="W34" s="62">
        <v>0</v>
      </c>
      <c r="X34" s="64"/>
    </row>
    <row r="35" spans="1:24" ht="47.25" x14ac:dyDescent="0.25">
      <c r="A35" s="45" t="s">
        <v>57</v>
      </c>
      <c r="B35" s="46" t="s">
        <v>58</v>
      </c>
      <c r="C35" s="47" t="s">
        <v>30</v>
      </c>
      <c r="D35" s="48" t="str">
        <f t="shared" ref="D35:J35" si="17">D36</f>
        <v>нд</v>
      </c>
      <c r="E35" s="48" t="str">
        <f t="shared" si="17"/>
        <v>нд</v>
      </c>
      <c r="F35" s="48" t="str">
        <f t="shared" si="17"/>
        <v>нд</v>
      </c>
      <c r="G35" s="48" t="str">
        <f t="shared" si="17"/>
        <v>нд</v>
      </c>
      <c r="H35" s="48" t="str">
        <f t="shared" si="17"/>
        <v>нд</v>
      </c>
      <c r="I35" s="48" t="str">
        <f t="shared" si="17"/>
        <v>нд</v>
      </c>
      <c r="J35" s="48" t="str">
        <f t="shared" si="17"/>
        <v>нд</v>
      </c>
      <c r="K35" s="48" t="s">
        <v>31</v>
      </c>
      <c r="L35" s="66">
        <f t="shared" si="13"/>
        <v>0.69952928000000003</v>
      </c>
      <c r="M35" s="48" t="str">
        <f t="shared" ref="M35:S35" si="18">M36</f>
        <v>нд</v>
      </c>
      <c r="N35" s="66">
        <f>N36</f>
        <v>0.69952928000000003</v>
      </c>
      <c r="O35" s="48" t="str">
        <f t="shared" si="18"/>
        <v>нд</v>
      </c>
      <c r="P35" s="66">
        <f>P36</f>
        <v>0</v>
      </c>
      <c r="Q35" s="48" t="str">
        <f t="shared" si="18"/>
        <v>нд</v>
      </c>
      <c r="R35" s="66">
        <f>R36</f>
        <v>0</v>
      </c>
      <c r="S35" s="48" t="str">
        <f t="shared" si="18"/>
        <v>нд</v>
      </c>
      <c r="T35" s="66">
        <f>T36</f>
        <v>0</v>
      </c>
      <c r="U35" s="66" t="s">
        <v>31</v>
      </c>
      <c r="V35" s="66">
        <f>V36</f>
        <v>0.69952928000000003</v>
      </c>
      <c r="W35" s="67">
        <v>0</v>
      </c>
      <c r="X35" s="68"/>
    </row>
    <row r="36" spans="1:24" ht="78.75" x14ac:dyDescent="0.25">
      <c r="A36" s="69" t="s">
        <v>57</v>
      </c>
      <c r="B36" s="70" t="s">
        <v>59</v>
      </c>
      <c r="C36" s="71" t="s">
        <v>30</v>
      </c>
      <c r="D36" s="54" t="s">
        <v>31</v>
      </c>
      <c r="E36" s="54" t="s">
        <v>31</v>
      </c>
      <c r="F36" s="54" t="s">
        <v>31</v>
      </c>
      <c r="G36" s="54" t="s">
        <v>31</v>
      </c>
      <c r="H36" s="54" t="s">
        <v>31</v>
      </c>
      <c r="I36" s="54" t="s">
        <v>31</v>
      </c>
      <c r="J36" s="54" t="s">
        <v>31</v>
      </c>
      <c r="K36" s="54" t="s">
        <v>31</v>
      </c>
      <c r="L36" s="72">
        <f t="shared" si="13"/>
        <v>0.69952928000000003</v>
      </c>
      <c r="M36" s="54" t="s">
        <v>31</v>
      </c>
      <c r="N36" s="72">
        <v>0.69952928000000003</v>
      </c>
      <c r="O36" s="54" t="s">
        <v>31</v>
      </c>
      <c r="P36" s="72">
        <v>0</v>
      </c>
      <c r="Q36" s="54" t="s">
        <v>31</v>
      </c>
      <c r="R36" s="72">
        <v>0</v>
      </c>
      <c r="S36" s="54" t="s">
        <v>31</v>
      </c>
      <c r="T36" s="72">
        <v>0</v>
      </c>
      <c r="U36" s="72" t="s">
        <v>31</v>
      </c>
      <c r="V36" s="72">
        <f>L36</f>
        <v>0.69952928000000003</v>
      </c>
      <c r="W36" s="73">
        <v>0</v>
      </c>
      <c r="X36" s="74" t="s">
        <v>52</v>
      </c>
    </row>
    <row r="37" spans="1:24" ht="31.5" x14ac:dyDescent="0.25">
      <c r="A37" s="38" t="s">
        <v>60</v>
      </c>
      <c r="B37" s="39" t="s">
        <v>61</v>
      </c>
      <c r="C37" s="40" t="s">
        <v>30</v>
      </c>
      <c r="D37" s="41" t="s">
        <v>31</v>
      </c>
      <c r="E37" s="41" t="s">
        <v>31</v>
      </c>
      <c r="F37" s="41" t="s">
        <v>31</v>
      </c>
      <c r="G37" s="41" t="s">
        <v>31</v>
      </c>
      <c r="H37" s="41" t="s">
        <v>31</v>
      </c>
      <c r="I37" s="41" t="s">
        <v>31</v>
      </c>
      <c r="J37" s="41" t="s">
        <v>31</v>
      </c>
      <c r="K37" s="41" t="s">
        <v>31</v>
      </c>
      <c r="L37" s="41" t="s">
        <v>31</v>
      </c>
      <c r="M37" s="41" t="s">
        <v>31</v>
      </c>
      <c r="N37" s="41" t="s">
        <v>31</v>
      </c>
      <c r="O37" s="41" t="s">
        <v>31</v>
      </c>
      <c r="P37" s="41" t="s">
        <v>31</v>
      </c>
      <c r="Q37" s="41" t="s">
        <v>31</v>
      </c>
      <c r="R37" s="41" t="s">
        <v>31</v>
      </c>
      <c r="S37" s="41" t="s">
        <v>31</v>
      </c>
      <c r="T37" s="41" t="s">
        <v>31</v>
      </c>
      <c r="U37" s="41" t="s">
        <v>31</v>
      </c>
      <c r="V37" s="41" t="s">
        <v>31</v>
      </c>
      <c r="W37" s="41" t="s">
        <v>31</v>
      </c>
      <c r="X37" s="41"/>
    </row>
    <row r="38" spans="1:24" ht="63" x14ac:dyDescent="0.25">
      <c r="A38" s="75" t="s">
        <v>62</v>
      </c>
      <c r="B38" s="46" t="s">
        <v>63</v>
      </c>
      <c r="C38" s="47" t="s">
        <v>30</v>
      </c>
      <c r="D38" s="48" t="s">
        <v>31</v>
      </c>
      <c r="E38" s="48" t="s">
        <v>31</v>
      </c>
      <c r="F38" s="48" t="s">
        <v>31</v>
      </c>
      <c r="G38" s="48" t="s">
        <v>31</v>
      </c>
      <c r="H38" s="48" t="s">
        <v>31</v>
      </c>
      <c r="I38" s="48" t="s">
        <v>31</v>
      </c>
      <c r="J38" s="48" t="s">
        <v>31</v>
      </c>
      <c r="K38" s="48" t="s">
        <v>31</v>
      </c>
      <c r="L38" s="48" t="s">
        <v>31</v>
      </c>
      <c r="M38" s="48" t="s">
        <v>31</v>
      </c>
      <c r="N38" s="48" t="s">
        <v>31</v>
      </c>
      <c r="O38" s="48" t="s">
        <v>31</v>
      </c>
      <c r="P38" s="48" t="s">
        <v>31</v>
      </c>
      <c r="Q38" s="48" t="s">
        <v>31</v>
      </c>
      <c r="R38" s="48" t="s">
        <v>31</v>
      </c>
      <c r="S38" s="48" t="s">
        <v>31</v>
      </c>
      <c r="T38" s="48" t="s">
        <v>31</v>
      </c>
      <c r="U38" s="48" t="s">
        <v>31</v>
      </c>
      <c r="V38" s="48" t="s">
        <v>31</v>
      </c>
      <c r="W38" s="48" t="s">
        <v>31</v>
      </c>
      <c r="X38" s="48"/>
    </row>
    <row r="39" spans="1:24" ht="47.25" x14ac:dyDescent="0.25">
      <c r="A39" s="75" t="s">
        <v>64</v>
      </c>
      <c r="B39" s="46" t="s">
        <v>65</v>
      </c>
      <c r="C39" s="47" t="s">
        <v>30</v>
      </c>
      <c r="D39" s="48" t="s">
        <v>31</v>
      </c>
      <c r="E39" s="48" t="s">
        <v>31</v>
      </c>
      <c r="F39" s="48" t="s">
        <v>31</v>
      </c>
      <c r="G39" s="48" t="s">
        <v>31</v>
      </c>
      <c r="H39" s="48" t="s">
        <v>31</v>
      </c>
      <c r="I39" s="48" t="s">
        <v>31</v>
      </c>
      <c r="J39" s="48" t="s">
        <v>31</v>
      </c>
      <c r="K39" s="48" t="s">
        <v>31</v>
      </c>
      <c r="L39" s="48" t="s">
        <v>31</v>
      </c>
      <c r="M39" s="48" t="s">
        <v>31</v>
      </c>
      <c r="N39" s="48" t="s">
        <v>31</v>
      </c>
      <c r="O39" s="48" t="s">
        <v>31</v>
      </c>
      <c r="P39" s="48" t="s">
        <v>31</v>
      </c>
      <c r="Q39" s="48" t="s">
        <v>31</v>
      </c>
      <c r="R39" s="48" t="s">
        <v>31</v>
      </c>
      <c r="S39" s="48" t="s">
        <v>31</v>
      </c>
      <c r="T39" s="48" t="s">
        <v>31</v>
      </c>
      <c r="U39" s="48" t="s">
        <v>31</v>
      </c>
      <c r="V39" s="48" t="s">
        <v>31</v>
      </c>
      <c r="W39" s="48" t="s">
        <v>31</v>
      </c>
      <c r="X39" s="48"/>
    </row>
    <row r="40" spans="1:24" ht="47.25" x14ac:dyDescent="0.25">
      <c r="A40" s="38" t="s">
        <v>66</v>
      </c>
      <c r="B40" s="39" t="s">
        <v>67</v>
      </c>
      <c r="C40" s="40" t="s">
        <v>30</v>
      </c>
      <c r="D40" s="41" t="s">
        <v>31</v>
      </c>
      <c r="E40" s="41" t="s">
        <v>31</v>
      </c>
      <c r="F40" s="41" t="s">
        <v>31</v>
      </c>
      <c r="G40" s="41" t="s">
        <v>31</v>
      </c>
      <c r="H40" s="41" t="s">
        <v>31</v>
      </c>
      <c r="I40" s="41" t="s">
        <v>31</v>
      </c>
      <c r="J40" s="41" t="s">
        <v>31</v>
      </c>
      <c r="K40" s="41" t="s">
        <v>31</v>
      </c>
      <c r="L40" s="41" t="s">
        <v>31</v>
      </c>
      <c r="M40" s="41" t="s">
        <v>31</v>
      </c>
      <c r="N40" s="41" t="s">
        <v>31</v>
      </c>
      <c r="O40" s="41" t="s">
        <v>31</v>
      </c>
      <c r="P40" s="41" t="s">
        <v>31</v>
      </c>
      <c r="Q40" s="41" t="s">
        <v>31</v>
      </c>
      <c r="R40" s="41" t="s">
        <v>31</v>
      </c>
      <c r="S40" s="41" t="s">
        <v>31</v>
      </c>
      <c r="T40" s="41" t="s">
        <v>31</v>
      </c>
      <c r="U40" s="41" t="s">
        <v>31</v>
      </c>
      <c r="V40" s="41" t="s">
        <v>31</v>
      </c>
      <c r="W40" s="41" t="s">
        <v>31</v>
      </c>
      <c r="X40" s="41"/>
    </row>
    <row r="41" spans="1:24" ht="31.5" x14ac:dyDescent="0.25">
      <c r="A41" s="45" t="s">
        <v>68</v>
      </c>
      <c r="B41" s="46" t="s">
        <v>69</v>
      </c>
      <c r="C41" s="47" t="s">
        <v>30</v>
      </c>
      <c r="D41" s="48" t="s">
        <v>31</v>
      </c>
      <c r="E41" s="48" t="s">
        <v>31</v>
      </c>
      <c r="F41" s="48" t="s">
        <v>31</v>
      </c>
      <c r="G41" s="48" t="s">
        <v>31</v>
      </c>
      <c r="H41" s="48" t="s">
        <v>31</v>
      </c>
      <c r="I41" s="48" t="s">
        <v>31</v>
      </c>
      <c r="J41" s="48" t="s">
        <v>31</v>
      </c>
      <c r="K41" s="48" t="s">
        <v>31</v>
      </c>
      <c r="L41" s="48" t="s">
        <v>31</v>
      </c>
      <c r="M41" s="48" t="s">
        <v>31</v>
      </c>
      <c r="N41" s="48" t="s">
        <v>31</v>
      </c>
      <c r="O41" s="48" t="s">
        <v>31</v>
      </c>
      <c r="P41" s="48" t="s">
        <v>31</v>
      </c>
      <c r="Q41" s="48" t="s">
        <v>31</v>
      </c>
      <c r="R41" s="48" t="s">
        <v>31</v>
      </c>
      <c r="S41" s="48" t="s">
        <v>31</v>
      </c>
      <c r="T41" s="48" t="s">
        <v>31</v>
      </c>
      <c r="U41" s="48" t="s">
        <v>31</v>
      </c>
      <c r="V41" s="48" t="s">
        <v>31</v>
      </c>
      <c r="W41" s="48" t="s">
        <v>31</v>
      </c>
      <c r="X41" s="48"/>
    </row>
    <row r="42" spans="1:24" ht="106.9" customHeight="1" x14ac:dyDescent="0.25">
      <c r="A42" s="45" t="s">
        <v>68</v>
      </c>
      <c r="B42" s="46" t="s">
        <v>70</v>
      </c>
      <c r="C42" s="47" t="s">
        <v>30</v>
      </c>
      <c r="D42" s="48" t="s">
        <v>31</v>
      </c>
      <c r="E42" s="48" t="s">
        <v>31</v>
      </c>
      <c r="F42" s="48" t="s">
        <v>31</v>
      </c>
      <c r="G42" s="48" t="s">
        <v>31</v>
      </c>
      <c r="H42" s="48" t="s">
        <v>31</v>
      </c>
      <c r="I42" s="48" t="s">
        <v>31</v>
      </c>
      <c r="J42" s="48" t="s">
        <v>31</v>
      </c>
      <c r="K42" s="48" t="s">
        <v>31</v>
      </c>
      <c r="L42" s="48" t="s">
        <v>31</v>
      </c>
      <c r="M42" s="48" t="s">
        <v>31</v>
      </c>
      <c r="N42" s="48" t="s">
        <v>31</v>
      </c>
      <c r="O42" s="48" t="s">
        <v>31</v>
      </c>
      <c r="P42" s="48" t="s">
        <v>31</v>
      </c>
      <c r="Q42" s="48" t="s">
        <v>31</v>
      </c>
      <c r="R42" s="48" t="s">
        <v>31</v>
      </c>
      <c r="S42" s="48" t="s">
        <v>31</v>
      </c>
      <c r="T42" s="48" t="s">
        <v>31</v>
      </c>
      <c r="U42" s="48" t="s">
        <v>31</v>
      </c>
      <c r="V42" s="48" t="s">
        <v>31</v>
      </c>
      <c r="W42" s="48" t="s">
        <v>31</v>
      </c>
      <c r="X42" s="48"/>
    </row>
    <row r="43" spans="1:24" ht="91.15" customHeight="1" x14ac:dyDescent="0.25">
      <c r="A43" s="45" t="s">
        <v>68</v>
      </c>
      <c r="B43" s="46" t="s">
        <v>71</v>
      </c>
      <c r="C43" s="47" t="s">
        <v>30</v>
      </c>
      <c r="D43" s="48" t="s">
        <v>31</v>
      </c>
      <c r="E43" s="48" t="s">
        <v>31</v>
      </c>
      <c r="F43" s="48" t="s">
        <v>31</v>
      </c>
      <c r="G43" s="48" t="s">
        <v>31</v>
      </c>
      <c r="H43" s="48" t="s">
        <v>31</v>
      </c>
      <c r="I43" s="48" t="s">
        <v>31</v>
      </c>
      <c r="J43" s="48" t="s">
        <v>31</v>
      </c>
      <c r="K43" s="48" t="s">
        <v>31</v>
      </c>
      <c r="L43" s="48" t="s">
        <v>31</v>
      </c>
      <c r="M43" s="48" t="s">
        <v>31</v>
      </c>
      <c r="N43" s="48" t="s">
        <v>31</v>
      </c>
      <c r="O43" s="48" t="s">
        <v>31</v>
      </c>
      <c r="P43" s="48" t="s">
        <v>31</v>
      </c>
      <c r="Q43" s="48" t="s">
        <v>31</v>
      </c>
      <c r="R43" s="48" t="s">
        <v>31</v>
      </c>
      <c r="S43" s="48" t="s">
        <v>31</v>
      </c>
      <c r="T43" s="48" t="s">
        <v>31</v>
      </c>
      <c r="U43" s="48" t="s">
        <v>31</v>
      </c>
      <c r="V43" s="48" t="s">
        <v>31</v>
      </c>
      <c r="W43" s="48" t="s">
        <v>31</v>
      </c>
      <c r="X43" s="48"/>
    </row>
    <row r="44" spans="1:24" ht="94.5" x14ac:dyDescent="0.25">
      <c r="A44" s="45" t="s">
        <v>68</v>
      </c>
      <c r="B44" s="46" t="s">
        <v>72</v>
      </c>
      <c r="C44" s="47" t="s">
        <v>30</v>
      </c>
      <c r="D44" s="48" t="s">
        <v>31</v>
      </c>
      <c r="E44" s="48" t="s">
        <v>31</v>
      </c>
      <c r="F44" s="48" t="s">
        <v>31</v>
      </c>
      <c r="G44" s="48" t="s">
        <v>31</v>
      </c>
      <c r="H44" s="48" t="s">
        <v>31</v>
      </c>
      <c r="I44" s="48" t="s">
        <v>31</v>
      </c>
      <c r="J44" s="48" t="s">
        <v>31</v>
      </c>
      <c r="K44" s="48" t="s">
        <v>31</v>
      </c>
      <c r="L44" s="48" t="s">
        <v>31</v>
      </c>
      <c r="M44" s="48" t="s">
        <v>31</v>
      </c>
      <c r="N44" s="48" t="s">
        <v>31</v>
      </c>
      <c r="O44" s="48" t="s">
        <v>31</v>
      </c>
      <c r="P44" s="48" t="s">
        <v>31</v>
      </c>
      <c r="Q44" s="48" t="s">
        <v>31</v>
      </c>
      <c r="R44" s="48" t="s">
        <v>31</v>
      </c>
      <c r="S44" s="48" t="s">
        <v>31</v>
      </c>
      <c r="T44" s="48" t="s">
        <v>31</v>
      </c>
      <c r="U44" s="48" t="s">
        <v>31</v>
      </c>
      <c r="V44" s="48" t="s">
        <v>31</v>
      </c>
      <c r="W44" s="48" t="s">
        <v>31</v>
      </c>
      <c r="X44" s="48"/>
    </row>
    <row r="45" spans="1:24" ht="78.75" x14ac:dyDescent="0.25">
      <c r="A45" s="38" t="s">
        <v>73</v>
      </c>
      <c r="B45" s="39" t="s">
        <v>74</v>
      </c>
      <c r="C45" s="40" t="s">
        <v>30</v>
      </c>
      <c r="D45" s="41" t="s">
        <v>31</v>
      </c>
      <c r="E45" s="41" t="s">
        <v>31</v>
      </c>
      <c r="F45" s="41" t="s">
        <v>31</v>
      </c>
      <c r="G45" s="41" t="s">
        <v>31</v>
      </c>
      <c r="H45" s="41" t="s">
        <v>31</v>
      </c>
      <c r="I45" s="41" t="s">
        <v>31</v>
      </c>
      <c r="J45" s="41" t="s">
        <v>31</v>
      </c>
      <c r="K45" s="41" t="s">
        <v>31</v>
      </c>
      <c r="L45" s="41" t="s">
        <v>31</v>
      </c>
      <c r="M45" s="41" t="s">
        <v>31</v>
      </c>
      <c r="N45" s="41" t="s">
        <v>31</v>
      </c>
      <c r="O45" s="41" t="s">
        <v>31</v>
      </c>
      <c r="P45" s="41" t="s">
        <v>31</v>
      </c>
      <c r="Q45" s="41" t="s">
        <v>31</v>
      </c>
      <c r="R45" s="41" t="s">
        <v>31</v>
      </c>
      <c r="S45" s="41" t="s">
        <v>31</v>
      </c>
      <c r="T45" s="41" t="s">
        <v>31</v>
      </c>
      <c r="U45" s="41" t="s">
        <v>31</v>
      </c>
      <c r="V45" s="41" t="s">
        <v>31</v>
      </c>
      <c r="W45" s="41" t="s">
        <v>31</v>
      </c>
      <c r="X45" s="41"/>
    </row>
    <row r="46" spans="1:24" ht="78.75" x14ac:dyDescent="0.25">
      <c r="A46" s="45" t="s">
        <v>75</v>
      </c>
      <c r="B46" s="46" t="s">
        <v>76</v>
      </c>
      <c r="C46" s="47" t="s">
        <v>30</v>
      </c>
      <c r="D46" s="48" t="s">
        <v>31</v>
      </c>
      <c r="E46" s="48" t="s">
        <v>31</v>
      </c>
      <c r="F46" s="48" t="s">
        <v>31</v>
      </c>
      <c r="G46" s="48" t="s">
        <v>31</v>
      </c>
      <c r="H46" s="48" t="s">
        <v>31</v>
      </c>
      <c r="I46" s="48" t="s">
        <v>31</v>
      </c>
      <c r="J46" s="48" t="s">
        <v>31</v>
      </c>
      <c r="K46" s="48" t="s">
        <v>31</v>
      </c>
      <c r="L46" s="48" t="s">
        <v>31</v>
      </c>
      <c r="M46" s="48" t="s">
        <v>31</v>
      </c>
      <c r="N46" s="48" t="s">
        <v>31</v>
      </c>
      <c r="O46" s="48" t="s">
        <v>31</v>
      </c>
      <c r="P46" s="48" t="s">
        <v>31</v>
      </c>
      <c r="Q46" s="48" t="s">
        <v>31</v>
      </c>
      <c r="R46" s="48" t="s">
        <v>31</v>
      </c>
      <c r="S46" s="48" t="s">
        <v>31</v>
      </c>
      <c r="T46" s="48" t="s">
        <v>31</v>
      </c>
      <c r="U46" s="48" t="s">
        <v>31</v>
      </c>
      <c r="V46" s="48" t="s">
        <v>31</v>
      </c>
      <c r="W46" s="48" t="s">
        <v>31</v>
      </c>
      <c r="X46" s="48"/>
    </row>
    <row r="47" spans="1:24" ht="78.75" x14ac:dyDescent="0.25">
      <c r="A47" s="45" t="s">
        <v>77</v>
      </c>
      <c r="B47" s="46" t="s">
        <v>78</v>
      </c>
      <c r="C47" s="47" t="s">
        <v>30</v>
      </c>
      <c r="D47" s="48" t="s">
        <v>31</v>
      </c>
      <c r="E47" s="48" t="s">
        <v>31</v>
      </c>
      <c r="F47" s="48" t="s">
        <v>31</v>
      </c>
      <c r="G47" s="48" t="s">
        <v>31</v>
      </c>
      <c r="H47" s="48" t="s">
        <v>31</v>
      </c>
      <c r="I47" s="48" t="s">
        <v>31</v>
      </c>
      <c r="J47" s="48" t="s">
        <v>31</v>
      </c>
      <c r="K47" s="48" t="s">
        <v>31</v>
      </c>
      <c r="L47" s="48" t="s">
        <v>31</v>
      </c>
      <c r="M47" s="48" t="s">
        <v>31</v>
      </c>
      <c r="N47" s="48" t="s">
        <v>31</v>
      </c>
      <c r="O47" s="48" t="s">
        <v>31</v>
      </c>
      <c r="P47" s="48" t="s">
        <v>31</v>
      </c>
      <c r="Q47" s="48" t="s">
        <v>31</v>
      </c>
      <c r="R47" s="48" t="s">
        <v>31</v>
      </c>
      <c r="S47" s="48" t="s">
        <v>31</v>
      </c>
      <c r="T47" s="48" t="s">
        <v>31</v>
      </c>
      <c r="U47" s="48" t="s">
        <v>31</v>
      </c>
      <c r="V47" s="48" t="s">
        <v>31</v>
      </c>
      <c r="W47" s="48" t="s">
        <v>31</v>
      </c>
      <c r="X47" s="48"/>
    </row>
    <row r="48" spans="1:24" ht="31.5" x14ac:dyDescent="0.25">
      <c r="A48" s="31" t="s">
        <v>79</v>
      </c>
      <c r="B48" s="32" t="s">
        <v>80</v>
      </c>
      <c r="C48" s="33" t="s">
        <v>30</v>
      </c>
      <c r="D48" s="34" t="str">
        <f t="shared" ref="D48:E50" si="19">D49</f>
        <v>нд</v>
      </c>
      <c r="E48" s="76">
        <f t="shared" si="19"/>
        <v>203.02067</v>
      </c>
      <c r="F48" s="34" t="s">
        <v>31</v>
      </c>
      <c r="G48" s="34" t="str">
        <f t="shared" ref="G48:V48" si="20">G49</f>
        <v>нд</v>
      </c>
      <c r="H48" s="76">
        <f t="shared" si="20"/>
        <v>203.02</v>
      </c>
      <c r="I48" s="76">
        <f t="shared" si="20"/>
        <v>3.3241904</v>
      </c>
      <c r="J48" s="76">
        <f t="shared" si="20"/>
        <v>199.69580960000002</v>
      </c>
      <c r="K48" s="76">
        <f t="shared" si="20"/>
        <v>41.556059999999995</v>
      </c>
      <c r="L48" s="76">
        <f t="shared" si="20"/>
        <v>4.1276120600000006</v>
      </c>
      <c r="M48" s="76">
        <f t="shared" si="20"/>
        <v>0</v>
      </c>
      <c r="N48" s="76">
        <f t="shared" si="20"/>
        <v>4.1276120600000006</v>
      </c>
      <c r="O48" s="76">
        <f t="shared" si="20"/>
        <v>12.466818</v>
      </c>
      <c r="P48" s="76">
        <f t="shared" si="20"/>
        <v>0</v>
      </c>
      <c r="Q48" s="76">
        <f t="shared" si="20"/>
        <v>0</v>
      </c>
      <c r="R48" s="76">
        <f t="shared" si="20"/>
        <v>0</v>
      </c>
      <c r="S48" s="76">
        <f t="shared" si="20"/>
        <v>29.089241999999995</v>
      </c>
      <c r="T48" s="76">
        <f t="shared" si="20"/>
        <v>0</v>
      </c>
      <c r="U48" s="76">
        <f t="shared" si="20"/>
        <v>-4.1276120600000006</v>
      </c>
      <c r="V48" s="76">
        <f t="shared" si="20"/>
        <v>4.1276120600000006</v>
      </c>
      <c r="W48" s="34">
        <v>100</v>
      </c>
      <c r="X48" s="77"/>
    </row>
    <row r="49" spans="1:1025" ht="63" x14ac:dyDescent="0.25">
      <c r="A49" s="38" t="s">
        <v>81</v>
      </c>
      <c r="B49" s="39" t="s">
        <v>82</v>
      </c>
      <c r="C49" s="40" t="s">
        <v>30</v>
      </c>
      <c r="D49" s="41" t="str">
        <f t="shared" si="19"/>
        <v>нд</v>
      </c>
      <c r="E49" s="78">
        <f t="shared" si="19"/>
        <v>203.02067</v>
      </c>
      <c r="F49" s="41" t="str">
        <f>F50</f>
        <v>нд</v>
      </c>
      <c r="G49" s="41" t="str">
        <f>G50</f>
        <v>нд</v>
      </c>
      <c r="H49" s="41">
        <f>H50</f>
        <v>203.02</v>
      </c>
      <c r="I49" s="78">
        <f>I50</f>
        <v>3.3241904</v>
      </c>
      <c r="J49" s="78">
        <f t="shared" ref="J49:J54" si="21">H49-I49</f>
        <v>199.69580960000002</v>
      </c>
      <c r="K49" s="78">
        <f>K50</f>
        <v>41.556059999999995</v>
      </c>
      <c r="L49" s="78">
        <f>L50</f>
        <v>4.1276120600000006</v>
      </c>
      <c r="M49" s="78">
        <f>M50</f>
        <v>0</v>
      </c>
      <c r="N49" s="78">
        <f>N50</f>
        <v>4.1276120600000006</v>
      </c>
      <c r="O49" s="41">
        <f t="shared" ref="O49:T49" si="22">O50</f>
        <v>12.466818</v>
      </c>
      <c r="P49" s="41">
        <f t="shared" si="22"/>
        <v>0</v>
      </c>
      <c r="Q49" s="41">
        <f t="shared" si="22"/>
        <v>0</v>
      </c>
      <c r="R49" s="41">
        <f t="shared" si="22"/>
        <v>0</v>
      </c>
      <c r="S49" s="78">
        <f t="shared" si="22"/>
        <v>29.089241999999995</v>
      </c>
      <c r="T49" s="78">
        <f t="shared" si="22"/>
        <v>0</v>
      </c>
      <c r="U49" s="78">
        <f>U50</f>
        <v>-4.1276120600000006</v>
      </c>
      <c r="V49" s="78">
        <f>V50</f>
        <v>4.1276120600000006</v>
      </c>
      <c r="W49" s="41">
        <v>100</v>
      </c>
      <c r="X49" s="79"/>
    </row>
    <row r="50" spans="1:1025" ht="31.5" x14ac:dyDescent="0.25">
      <c r="A50" s="19" t="s">
        <v>83</v>
      </c>
      <c r="B50" s="20" t="s">
        <v>84</v>
      </c>
      <c r="C50" s="21" t="s">
        <v>30</v>
      </c>
      <c r="D50" s="26" t="str">
        <f t="shared" si="19"/>
        <v>нд</v>
      </c>
      <c r="E50" s="27">
        <f t="shared" si="19"/>
        <v>203.02067</v>
      </c>
      <c r="F50" s="26" t="s">
        <v>31</v>
      </c>
      <c r="G50" s="26" t="str">
        <f>G51</f>
        <v>нд</v>
      </c>
      <c r="H50" s="26">
        <f>H51</f>
        <v>203.02</v>
      </c>
      <c r="I50" s="27">
        <f>I51</f>
        <v>3.3241904</v>
      </c>
      <c r="J50" s="27">
        <f t="shared" si="21"/>
        <v>199.69580960000002</v>
      </c>
      <c r="K50" s="27">
        <f>K51+K54+K52+K53</f>
        <v>41.556059999999995</v>
      </c>
      <c r="L50" s="27">
        <f t="shared" ref="L50:T50" si="23">L51+L54+L52+L53</f>
        <v>4.1276120600000006</v>
      </c>
      <c r="M50" s="27">
        <f t="shared" si="23"/>
        <v>0</v>
      </c>
      <c r="N50" s="27">
        <f t="shared" si="23"/>
        <v>4.1276120600000006</v>
      </c>
      <c r="O50" s="27">
        <f t="shared" si="23"/>
        <v>12.466818</v>
      </c>
      <c r="P50" s="27">
        <f t="shared" si="23"/>
        <v>0</v>
      </c>
      <c r="Q50" s="27">
        <f t="shared" si="23"/>
        <v>0</v>
      </c>
      <c r="R50" s="27">
        <f t="shared" si="23"/>
        <v>0</v>
      </c>
      <c r="S50" s="27">
        <f t="shared" si="23"/>
        <v>29.089241999999995</v>
      </c>
      <c r="T50" s="27">
        <f t="shared" si="23"/>
        <v>0</v>
      </c>
      <c r="U50" s="27">
        <f>U51+U54</f>
        <v>-4.1276120600000006</v>
      </c>
      <c r="V50" s="27">
        <f t="shared" ref="V50" si="24">V51+V54</f>
        <v>4.1276120600000006</v>
      </c>
      <c r="W50" s="26">
        <v>100</v>
      </c>
      <c r="X50" s="80"/>
    </row>
    <row r="51" spans="1:1025" ht="94.5" x14ac:dyDescent="0.25">
      <c r="A51" s="52" t="s">
        <v>83</v>
      </c>
      <c r="B51" s="53" t="s">
        <v>85</v>
      </c>
      <c r="C51" s="52" t="s">
        <v>86</v>
      </c>
      <c r="D51" s="54" t="s">
        <v>31</v>
      </c>
      <c r="E51" s="72">
        <v>203.02067</v>
      </c>
      <c r="F51" s="54" t="s">
        <v>87</v>
      </c>
      <c r="G51" s="54" t="s">
        <v>31</v>
      </c>
      <c r="H51" s="54">
        <v>203.02</v>
      </c>
      <c r="I51" s="72">
        <v>3.3241904</v>
      </c>
      <c r="J51" s="72">
        <f>H51-I51</f>
        <v>199.69580960000002</v>
      </c>
      <c r="K51" s="72">
        <f>M51+O51+Q51+S51</f>
        <v>0</v>
      </c>
      <c r="L51" s="72">
        <f>N51+P51+R51+T51</f>
        <v>2.03673854</v>
      </c>
      <c r="M51" s="100"/>
      <c r="N51" s="72">
        <v>2.03673854</v>
      </c>
      <c r="O51" s="54"/>
      <c r="P51" s="54">
        <v>0</v>
      </c>
      <c r="Q51" s="72"/>
      <c r="R51" s="54">
        <v>0</v>
      </c>
      <c r="S51" s="72"/>
      <c r="T51" s="54">
        <v>0</v>
      </c>
      <c r="U51" s="72">
        <f>K51-L51</f>
        <v>-2.03673854</v>
      </c>
      <c r="V51" s="72">
        <f>L51-M51-O51-Q51-S51</f>
        <v>2.03673854</v>
      </c>
      <c r="W51" s="82">
        <v>100</v>
      </c>
      <c r="X51" s="74" t="s">
        <v>141</v>
      </c>
    </row>
    <row r="52" spans="1:1025" ht="78.75" x14ac:dyDescent="0.25">
      <c r="A52" s="52" t="s">
        <v>83</v>
      </c>
      <c r="B52" s="53" t="s">
        <v>137</v>
      </c>
      <c r="C52" s="52"/>
      <c r="D52" s="54" t="s">
        <v>31</v>
      </c>
      <c r="E52" s="72">
        <f>15.217*1.18</f>
        <v>17.956060000000001</v>
      </c>
      <c r="F52" s="54"/>
      <c r="G52" s="54" t="s">
        <v>31</v>
      </c>
      <c r="H52" s="72">
        <f>E52</f>
        <v>17.956060000000001</v>
      </c>
      <c r="I52" s="54">
        <v>0</v>
      </c>
      <c r="J52" s="72">
        <f t="shared" si="21"/>
        <v>17.956060000000001</v>
      </c>
      <c r="K52" s="72">
        <f>M52+O52++Q52+S52</f>
        <v>17.956060000000001</v>
      </c>
      <c r="L52" s="54">
        <f>N52+P52+R52+T52</f>
        <v>0</v>
      </c>
      <c r="M52" s="81">
        <v>0</v>
      </c>
      <c r="N52" s="81">
        <v>0</v>
      </c>
      <c r="O52" s="72">
        <f>J52*0.3</f>
        <v>5.3868179999999999</v>
      </c>
      <c r="P52" s="54"/>
      <c r="Q52" s="72"/>
      <c r="R52" s="54"/>
      <c r="S52" s="100">
        <f>J52*0.7</f>
        <v>12.569241999999999</v>
      </c>
      <c r="T52" s="54"/>
      <c r="U52" s="72"/>
      <c r="V52" s="54"/>
      <c r="W52" s="54"/>
      <c r="X52" s="102"/>
    </row>
    <row r="53" spans="1:1025" ht="47.25" x14ac:dyDescent="0.25">
      <c r="A53" s="52" t="s">
        <v>83</v>
      </c>
      <c r="B53" s="53" t="s">
        <v>138</v>
      </c>
      <c r="C53" s="52"/>
      <c r="D53" s="54" t="s">
        <v>31</v>
      </c>
      <c r="E53" s="72">
        <f>20*1.18</f>
        <v>23.599999999999998</v>
      </c>
      <c r="F53" s="54"/>
      <c r="G53" s="54" t="s">
        <v>31</v>
      </c>
      <c r="H53" s="72">
        <f>E53</f>
        <v>23.599999999999998</v>
      </c>
      <c r="I53" s="54">
        <v>0</v>
      </c>
      <c r="J53" s="72">
        <f t="shared" si="21"/>
        <v>23.599999999999998</v>
      </c>
      <c r="K53" s="72">
        <f>M53+O53+Q53+S53</f>
        <v>23.599999999999994</v>
      </c>
      <c r="L53" s="54">
        <f>N53+P53+R53+T53</f>
        <v>0</v>
      </c>
      <c r="M53" s="81">
        <v>0</v>
      </c>
      <c r="N53" s="81">
        <v>0</v>
      </c>
      <c r="O53" s="72">
        <f>J53*0.3</f>
        <v>7.0799999999999992</v>
      </c>
      <c r="P53" s="54"/>
      <c r="Q53" s="72"/>
      <c r="R53" s="54"/>
      <c r="S53" s="100">
        <f>J53*0.7</f>
        <v>16.519999999999996</v>
      </c>
      <c r="T53" s="54"/>
      <c r="U53" s="72"/>
      <c r="V53" s="54"/>
      <c r="W53" s="54"/>
      <c r="X53" s="102"/>
    </row>
    <row r="54" spans="1:1025" s="117" customFormat="1" ht="94.5" x14ac:dyDescent="0.25">
      <c r="A54" s="107" t="s">
        <v>83</v>
      </c>
      <c r="B54" s="108" t="s">
        <v>88</v>
      </c>
      <c r="C54" s="107" t="s">
        <v>89</v>
      </c>
      <c r="D54" s="109" t="s">
        <v>31</v>
      </c>
      <c r="E54" s="109" t="s">
        <v>31</v>
      </c>
      <c r="F54" s="109" t="s">
        <v>31</v>
      </c>
      <c r="G54" s="109" t="s">
        <v>31</v>
      </c>
      <c r="H54" s="109">
        <v>1.5029999999999999</v>
      </c>
      <c r="I54" s="110">
        <v>0.31212096</v>
      </c>
      <c r="J54" s="111">
        <f t="shared" si="21"/>
        <v>1.19087904</v>
      </c>
      <c r="K54" s="110">
        <f>M54+O54+Q54+S54</f>
        <v>0</v>
      </c>
      <c r="L54" s="110">
        <f>N54+P54+R54+T54</f>
        <v>2.0908735200000002</v>
      </c>
      <c r="M54" s="112"/>
      <c r="N54" s="110">
        <v>2.0908735200000002</v>
      </c>
      <c r="O54" s="109">
        <v>0</v>
      </c>
      <c r="P54" s="109">
        <v>0</v>
      </c>
      <c r="Q54" s="113">
        <v>0</v>
      </c>
      <c r="R54" s="109">
        <v>0</v>
      </c>
      <c r="S54" s="113">
        <v>0</v>
      </c>
      <c r="T54" s="110">
        <v>0</v>
      </c>
      <c r="U54" s="110">
        <f>K54-L54</f>
        <v>-2.0908735200000002</v>
      </c>
      <c r="V54" s="110">
        <f>L54-M54-O54-Q54-S54</f>
        <v>2.0908735200000002</v>
      </c>
      <c r="W54" s="114">
        <v>100</v>
      </c>
      <c r="X54" s="115" t="s">
        <v>141</v>
      </c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6"/>
      <c r="HG54" s="116"/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6"/>
      <c r="HV54" s="116"/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6"/>
      <c r="IK54" s="116"/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6"/>
      <c r="IZ54" s="116"/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6"/>
      <c r="JO54" s="116"/>
      <c r="JP54" s="116"/>
      <c r="JQ54" s="116"/>
      <c r="JR54" s="116"/>
      <c r="JS54" s="116"/>
      <c r="JT54" s="116"/>
      <c r="JU54" s="116"/>
      <c r="JV54" s="116"/>
      <c r="JW54" s="116"/>
      <c r="JX54" s="116"/>
      <c r="JY54" s="116"/>
      <c r="JZ54" s="116"/>
      <c r="KA54" s="116"/>
      <c r="KB54" s="116"/>
      <c r="KC54" s="116"/>
      <c r="KD54" s="116"/>
      <c r="KE54" s="116"/>
      <c r="KF54" s="116"/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6"/>
      <c r="KU54" s="116"/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6"/>
      <c r="LJ54" s="116"/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6"/>
      <c r="LY54" s="116"/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6"/>
      <c r="MN54" s="116"/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6"/>
      <c r="NC54" s="116"/>
      <c r="ND54" s="116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6"/>
      <c r="NS54" s="116"/>
      <c r="NT54" s="116"/>
      <c r="NU54" s="116"/>
      <c r="NV54" s="116"/>
      <c r="NW54" s="116"/>
      <c r="NX54" s="116"/>
      <c r="NY54" s="116"/>
      <c r="NZ54" s="116"/>
      <c r="OA54" s="116"/>
      <c r="OB54" s="116"/>
      <c r="OC54" s="116"/>
      <c r="OD54" s="116"/>
      <c r="OE54" s="116"/>
      <c r="OF54" s="116"/>
      <c r="OG54" s="116"/>
      <c r="OH54" s="116"/>
      <c r="OI54" s="116"/>
      <c r="OJ54" s="116"/>
      <c r="OK54" s="116"/>
      <c r="OL54" s="116"/>
      <c r="OM54" s="116"/>
      <c r="ON54" s="116"/>
      <c r="OO54" s="116"/>
      <c r="OP54" s="116"/>
      <c r="OQ54" s="116"/>
      <c r="OR54" s="116"/>
      <c r="OS54" s="116"/>
      <c r="OT54" s="116"/>
      <c r="OU54" s="116"/>
      <c r="OV54" s="116"/>
      <c r="OW54" s="116"/>
      <c r="OX54" s="116"/>
      <c r="OY54" s="116"/>
      <c r="OZ54" s="116"/>
      <c r="PA54" s="116"/>
      <c r="PB54" s="116"/>
      <c r="PC54" s="116"/>
      <c r="PD54" s="116"/>
      <c r="PE54" s="116"/>
      <c r="PF54" s="116"/>
      <c r="PG54" s="116"/>
      <c r="PH54" s="116"/>
      <c r="PI54" s="116"/>
      <c r="PJ54" s="116"/>
      <c r="PK54" s="116"/>
      <c r="PL54" s="116"/>
      <c r="PM54" s="116"/>
      <c r="PN54" s="116"/>
      <c r="PO54" s="116"/>
      <c r="PP54" s="116"/>
      <c r="PQ54" s="116"/>
      <c r="PR54" s="116"/>
      <c r="PS54" s="116"/>
      <c r="PT54" s="116"/>
      <c r="PU54" s="116"/>
      <c r="PV54" s="116"/>
      <c r="PW54" s="116"/>
      <c r="PX54" s="116"/>
      <c r="PY54" s="116"/>
      <c r="PZ54" s="116"/>
      <c r="QA54" s="116"/>
      <c r="QB54" s="116"/>
      <c r="QC54" s="116"/>
      <c r="QD54" s="116"/>
      <c r="QE54" s="116"/>
      <c r="QF54" s="116"/>
      <c r="QG54" s="116"/>
      <c r="QH54" s="116"/>
      <c r="QI54" s="116"/>
      <c r="QJ54" s="116"/>
      <c r="QK54" s="116"/>
      <c r="QL54" s="116"/>
      <c r="QM54" s="116"/>
      <c r="QN54" s="116"/>
      <c r="QO54" s="116"/>
      <c r="QP54" s="116"/>
      <c r="QQ54" s="116"/>
      <c r="QR54" s="116"/>
      <c r="QS54" s="116"/>
      <c r="QT54" s="116"/>
      <c r="QU54" s="116"/>
      <c r="QV54" s="116"/>
      <c r="QW54" s="116"/>
      <c r="QX54" s="116"/>
      <c r="QY54" s="116"/>
      <c r="QZ54" s="116"/>
      <c r="RA54" s="116"/>
      <c r="RB54" s="116"/>
      <c r="RC54" s="116"/>
      <c r="RD54" s="116"/>
      <c r="RE54" s="116"/>
      <c r="RF54" s="116"/>
      <c r="RG54" s="116"/>
      <c r="RH54" s="116"/>
      <c r="RI54" s="116"/>
      <c r="RJ54" s="116"/>
      <c r="RK54" s="116"/>
      <c r="RL54" s="116"/>
      <c r="RM54" s="116"/>
      <c r="RN54" s="116"/>
      <c r="RO54" s="116"/>
      <c r="RP54" s="116"/>
      <c r="RQ54" s="116"/>
      <c r="RR54" s="116"/>
      <c r="RS54" s="116"/>
      <c r="RT54" s="116"/>
      <c r="RU54" s="116"/>
      <c r="RV54" s="116"/>
      <c r="RW54" s="116"/>
      <c r="RX54" s="116"/>
      <c r="RY54" s="116"/>
      <c r="RZ54" s="116"/>
      <c r="SA54" s="116"/>
      <c r="SB54" s="116"/>
      <c r="SC54" s="116"/>
      <c r="SD54" s="116"/>
      <c r="SE54" s="116"/>
      <c r="SF54" s="116"/>
      <c r="SG54" s="116"/>
      <c r="SH54" s="116"/>
      <c r="SI54" s="116"/>
      <c r="SJ54" s="116"/>
      <c r="SK54" s="116"/>
      <c r="SL54" s="116"/>
      <c r="SM54" s="116"/>
      <c r="SN54" s="116"/>
      <c r="SO54" s="116"/>
      <c r="SP54" s="116"/>
      <c r="SQ54" s="116"/>
      <c r="SR54" s="116"/>
      <c r="SS54" s="116"/>
      <c r="ST54" s="116"/>
      <c r="SU54" s="116"/>
      <c r="SV54" s="116"/>
      <c r="SW54" s="116"/>
      <c r="SX54" s="116"/>
      <c r="SY54" s="116"/>
      <c r="SZ54" s="116"/>
      <c r="TA54" s="116"/>
      <c r="TB54" s="116"/>
      <c r="TC54" s="116"/>
      <c r="TD54" s="116"/>
      <c r="TE54" s="116"/>
      <c r="TF54" s="116"/>
      <c r="TG54" s="116"/>
      <c r="TH54" s="116"/>
      <c r="TI54" s="116"/>
      <c r="TJ54" s="116"/>
      <c r="TK54" s="116"/>
      <c r="TL54" s="116"/>
      <c r="TM54" s="116"/>
      <c r="TN54" s="116"/>
      <c r="TO54" s="116"/>
      <c r="TP54" s="116"/>
      <c r="TQ54" s="116"/>
      <c r="TR54" s="116"/>
      <c r="TS54" s="116"/>
      <c r="TT54" s="116"/>
      <c r="TU54" s="116"/>
      <c r="TV54" s="116"/>
      <c r="TW54" s="116"/>
      <c r="TX54" s="116"/>
      <c r="TY54" s="116"/>
      <c r="TZ54" s="116"/>
      <c r="UA54" s="116"/>
      <c r="UB54" s="116"/>
      <c r="UC54" s="116"/>
      <c r="UD54" s="116"/>
      <c r="UE54" s="116"/>
      <c r="UF54" s="116"/>
      <c r="UG54" s="116"/>
      <c r="UH54" s="116"/>
      <c r="UI54" s="116"/>
      <c r="UJ54" s="116"/>
      <c r="UK54" s="116"/>
      <c r="UL54" s="116"/>
      <c r="UM54" s="116"/>
      <c r="UN54" s="116"/>
      <c r="UO54" s="116"/>
      <c r="UP54" s="116"/>
      <c r="UQ54" s="116"/>
      <c r="UR54" s="116"/>
      <c r="US54" s="116"/>
      <c r="UT54" s="116"/>
      <c r="UU54" s="116"/>
      <c r="UV54" s="116"/>
      <c r="UW54" s="116"/>
      <c r="UX54" s="116"/>
      <c r="UY54" s="116"/>
      <c r="UZ54" s="116"/>
      <c r="VA54" s="116"/>
      <c r="VB54" s="116"/>
      <c r="VC54" s="116"/>
      <c r="VD54" s="116"/>
      <c r="VE54" s="116"/>
      <c r="VF54" s="116"/>
      <c r="VG54" s="116"/>
      <c r="VH54" s="116"/>
      <c r="VI54" s="116"/>
      <c r="VJ54" s="116"/>
      <c r="VK54" s="116"/>
      <c r="VL54" s="116"/>
      <c r="VM54" s="116"/>
      <c r="VN54" s="116"/>
      <c r="VO54" s="116"/>
      <c r="VP54" s="116"/>
      <c r="VQ54" s="116"/>
      <c r="VR54" s="116"/>
      <c r="VS54" s="116"/>
      <c r="VT54" s="116"/>
      <c r="VU54" s="116"/>
      <c r="VV54" s="116"/>
      <c r="VW54" s="116"/>
      <c r="VX54" s="116"/>
      <c r="VY54" s="116"/>
      <c r="VZ54" s="116"/>
      <c r="WA54" s="116"/>
      <c r="WB54" s="116"/>
      <c r="WC54" s="116"/>
      <c r="WD54" s="116"/>
      <c r="WE54" s="116"/>
      <c r="WF54" s="116"/>
      <c r="WG54" s="116"/>
      <c r="WH54" s="116"/>
      <c r="WI54" s="116"/>
      <c r="WJ54" s="116"/>
      <c r="WK54" s="116"/>
      <c r="WL54" s="116"/>
      <c r="WM54" s="116"/>
      <c r="WN54" s="116"/>
      <c r="WO54" s="116"/>
      <c r="WP54" s="116"/>
      <c r="WQ54" s="116"/>
      <c r="WR54" s="116"/>
      <c r="WS54" s="116"/>
      <c r="WT54" s="116"/>
      <c r="WU54" s="116"/>
      <c r="WV54" s="116"/>
      <c r="WW54" s="116"/>
      <c r="WX54" s="116"/>
      <c r="WY54" s="116"/>
      <c r="WZ54" s="116"/>
      <c r="XA54" s="116"/>
      <c r="XB54" s="116"/>
      <c r="XC54" s="116"/>
      <c r="XD54" s="116"/>
      <c r="XE54" s="116"/>
      <c r="XF54" s="116"/>
      <c r="XG54" s="116"/>
      <c r="XH54" s="116"/>
      <c r="XI54" s="116"/>
      <c r="XJ54" s="116"/>
      <c r="XK54" s="116"/>
      <c r="XL54" s="116"/>
      <c r="XM54" s="116"/>
      <c r="XN54" s="116"/>
      <c r="XO54" s="116"/>
      <c r="XP54" s="116"/>
      <c r="XQ54" s="116"/>
      <c r="XR54" s="116"/>
      <c r="XS54" s="116"/>
      <c r="XT54" s="116"/>
      <c r="XU54" s="116"/>
      <c r="XV54" s="116"/>
      <c r="XW54" s="116"/>
      <c r="XX54" s="116"/>
      <c r="XY54" s="116"/>
      <c r="XZ54" s="116"/>
      <c r="YA54" s="116"/>
      <c r="YB54" s="116"/>
      <c r="YC54" s="116"/>
      <c r="YD54" s="116"/>
      <c r="YE54" s="116"/>
      <c r="YF54" s="116"/>
      <c r="YG54" s="116"/>
      <c r="YH54" s="116"/>
      <c r="YI54" s="116"/>
      <c r="YJ54" s="116"/>
      <c r="YK54" s="116"/>
      <c r="YL54" s="116"/>
      <c r="YM54" s="116"/>
      <c r="YN54" s="116"/>
      <c r="YO54" s="116"/>
      <c r="YP54" s="116"/>
      <c r="YQ54" s="116"/>
      <c r="YR54" s="116"/>
      <c r="YS54" s="116"/>
      <c r="YT54" s="116"/>
      <c r="YU54" s="116"/>
      <c r="YV54" s="116"/>
      <c r="YW54" s="116"/>
      <c r="YX54" s="116"/>
      <c r="YY54" s="116"/>
      <c r="YZ54" s="116"/>
      <c r="ZA54" s="116"/>
      <c r="ZB54" s="116"/>
      <c r="ZC54" s="116"/>
      <c r="ZD54" s="116"/>
      <c r="ZE54" s="116"/>
      <c r="ZF54" s="116"/>
      <c r="ZG54" s="116"/>
      <c r="ZH54" s="116"/>
      <c r="ZI54" s="116"/>
      <c r="ZJ54" s="116"/>
      <c r="ZK54" s="116"/>
      <c r="ZL54" s="116"/>
      <c r="ZM54" s="116"/>
      <c r="ZN54" s="116"/>
      <c r="ZO54" s="116"/>
      <c r="ZP54" s="116"/>
      <c r="ZQ54" s="116"/>
      <c r="ZR54" s="116"/>
      <c r="ZS54" s="116"/>
      <c r="ZT54" s="116"/>
      <c r="ZU54" s="116"/>
      <c r="ZV54" s="116"/>
      <c r="ZW54" s="116"/>
      <c r="ZX54" s="116"/>
      <c r="ZY54" s="116"/>
      <c r="ZZ54" s="116"/>
      <c r="AAA54" s="116"/>
      <c r="AAB54" s="116"/>
      <c r="AAC54" s="116"/>
      <c r="AAD54" s="116"/>
      <c r="AAE54" s="116"/>
      <c r="AAF54" s="116"/>
      <c r="AAG54" s="116"/>
      <c r="AAH54" s="116"/>
      <c r="AAI54" s="116"/>
      <c r="AAJ54" s="116"/>
      <c r="AAK54" s="116"/>
      <c r="AAL54" s="116"/>
      <c r="AAM54" s="116"/>
      <c r="AAN54" s="116"/>
      <c r="AAO54" s="116"/>
      <c r="AAP54" s="116"/>
      <c r="AAQ54" s="116"/>
      <c r="AAR54" s="116"/>
      <c r="AAS54" s="116"/>
      <c r="AAT54" s="116"/>
      <c r="AAU54" s="116"/>
      <c r="AAV54" s="116"/>
      <c r="AAW54" s="116"/>
      <c r="AAX54" s="116"/>
      <c r="AAY54" s="116"/>
      <c r="AAZ54" s="116"/>
      <c r="ABA54" s="116"/>
      <c r="ABB54" s="116"/>
      <c r="ABC54" s="116"/>
      <c r="ABD54" s="116"/>
      <c r="ABE54" s="116"/>
      <c r="ABF54" s="116"/>
      <c r="ABG54" s="116"/>
      <c r="ABH54" s="116"/>
      <c r="ABI54" s="116"/>
      <c r="ABJ54" s="116"/>
      <c r="ABK54" s="116"/>
      <c r="ABL54" s="116"/>
      <c r="ABM54" s="116"/>
      <c r="ABN54" s="116"/>
      <c r="ABO54" s="116"/>
      <c r="ABP54" s="116"/>
      <c r="ABQ54" s="116"/>
      <c r="ABR54" s="116"/>
      <c r="ABS54" s="116"/>
      <c r="ABT54" s="116"/>
      <c r="ABU54" s="116"/>
      <c r="ABV54" s="116"/>
      <c r="ABW54" s="116"/>
      <c r="ABX54" s="116"/>
      <c r="ABY54" s="116"/>
      <c r="ABZ54" s="116"/>
      <c r="ACA54" s="116"/>
      <c r="ACB54" s="116"/>
      <c r="ACC54" s="116"/>
      <c r="ACD54" s="116"/>
      <c r="ACE54" s="116"/>
      <c r="ACF54" s="116"/>
      <c r="ACG54" s="116"/>
      <c r="ACH54" s="116"/>
      <c r="ACI54" s="116"/>
      <c r="ACJ54" s="116"/>
      <c r="ACK54" s="116"/>
      <c r="ACL54" s="116"/>
      <c r="ACM54" s="116"/>
      <c r="ACN54" s="116"/>
      <c r="ACO54" s="116"/>
      <c r="ACP54" s="116"/>
      <c r="ACQ54" s="116"/>
      <c r="ACR54" s="116"/>
      <c r="ACS54" s="116"/>
      <c r="ACT54" s="116"/>
      <c r="ACU54" s="116"/>
      <c r="ACV54" s="116"/>
      <c r="ACW54" s="116"/>
      <c r="ACX54" s="116"/>
      <c r="ACY54" s="116"/>
      <c r="ACZ54" s="116"/>
      <c r="ADA54" s="116"/>
      <c r="ADB54" s="116"/>
      <c r="ADC54" s="116"/>
      <c r="ADD54" s="116"/>
      <c r="ADE54" s="116"/>
      <c r="ADF54" s="116"/>
      <c r="ADG54" s="116"/>
      <c r="ADH54" s="116"/>
      <c r="ADI54" s="116"/>
      <c r="ADJ54" s="116"/>
      <c r="ADK54" s="116"/>
      <c r="ADL54" s="116"/>
      <c r="ADM54" s="116"/>
      <c r="ADN54" s="116"/>
      <c r="ADO54" s="116"/>
      <c r="ADP54" s="116"/>
      <c r="ADQ54" s="116"/>
      <c r="ADR54" s="116"/>
      <c r="ADS54" s="116"/>
      <c r="ADT54" s="116"/>
      <c r="ADU54" s="116"/>
      <c r="ADV54" s="116"/>
      <c r="ADW54" s="116"/>
      <c r="ADX54" s="116"/>
      <c r="ADY54" s="116"/>
      <c r="ADZ54" s="116"/>
      <c r="AEA54" s="116"/>
      <c r="AEB54" s="116"/>
      <c r="AEC54" s="116"/>
      <c r="AED54" s="116"/>
      <c r="AEE54" s="116"/>
      <c r="AEF54" s="116"/>
      <c r="AEG54" s="116"/>
      <c r="AEH54" s="116"/>
      <c r="AEI54" s="116"/>
      <c r="AEJ54" s="116"/>
      <c r="AEK54" s="116"/>
      <c r="AEL54" s="116"/>
      <c r="AEM54" s="116"/>
      <c r="AEN54" s="116"/>
      <c r="AEO54" s="116"/>
      <c r="AEP54" s="116"/>
      <c r="AEQ54" s="116"/>
      <c r="AER54" s="116"/>
      <c r="AES54" s="116"/>
      <c r="AET54" s="116"/>
      <c r="AEU54" s="116"/>
      <c r="AEV54" s="116"/>
      <c r="AEW54" s="116"/>
      <c r="AEX54" s="116"/>
      <c r="AEY54" s="116"/>
      <c r="AEZ54" s="116"/>
      <c r="AFA54" s="116"/>
      <c r="AFB54" s="116"/>
      <c r="AFC54" s="116"/>
      <c r="AFD54" s="116"/>
      <c r="AFE54" s="116"/>
      <c r="AFF54" s="116"/>
      <c r="AFG54" s="116"/>
      <c r="AFH54" s="116"/>
      <c r="AFI54" s="116"/>
      <c r="AFJ54" s="116"/>
      <c r="AFK54" s="116"/>
      <c r="AFL54" s="116"/>
      <c r="AFM54" s="116"/>
      <c r="AFN54" s="116"/>
      <c r="AFO54" s="116"/>
      <c r="AFP54" s="116"/>
      <c r="AFQ54" s="116"/>
      <c r="AFR54" s="116"/>
      <c r="AFS54" s="116"/>
      <c r="AFT54" s="116"/>
      <c r="AFU54" s="116"/>
      <c r="AFV54" s="116"/>
      <c r="AFW54" s="116"/>
      <c r="AFX54" s="116"/>
      <c r="AFY54" s="116"/>
      <c r="AFZ54" s="116"/>
      <c r="AGA54" s="116"/>
      <c r="AGB54" s="116"/>
      <c r="AGC54" s="116"/>
      <c r="AGD54" s="116"/>
      <c r="AGE54" s="116"/>
      <c r="AGF54" s="116"/>
      <c r="AGG54" s="116"/>
      <c r="AGH54" s="116"/>
      <c r="AGI54" s="116"/>
      <c r="AGJ54" s="116"/>
      <c r="AGK54" s="116"/>
      <c r="AGL54" s="116"/>
      <c r="AGM54" s="116"/>
      <c r="AGN54" s="116"/>
      <c r="AGO54" s="116"/>
      <c r="AGP54" s="116"/>
      <c r="AGQ54" s="116"/>
      <c r="AGR54" s="116"/>
      <c r="AGS54" s="116"/>
      <c r="AGT54" s="116"/>
      <c r="AGU54" s="116"/>
      <c r="AGV54" s="116"/>
      <c r="AGW54" s="116"/>
      <c r="AGX54" s="116"/>
      <c r="AGY54" s="116"/>
      <c r="AGZ54" s="116"/>
      <c r="AHA54" s="116"/>
      <c r="AHB54" s="116"/>
      <c r="AHC54" s="116"/>
      <c r="AHD54" s="116"/>
      <c r="AHE54" s="116"/>
      <c r="AHF54" s="116"/>
      <c r="AHG54" s="116"/>
      <c r="AHH54" s="116"/>
      <c r="AHI54" s="116"/>
      <c r="AHJ54" s="116"/>
      <c r="AHK54" s="116"/>
      <c r="AHL54" s="116"/>
      <c r="AHM54" s="116"/>
      <c r="AHN54" s="116"/>
      <c r="AHO54" s="116"/>
      <c r="AHP54" s="116"/>
      <c r="AHQ54" s="116"/>
      <c r="AHR54" s="116"/>
      <c r="AHS54" s="116"/>
      <c r="AHT54" s="116"/>
      <c r="AHU54" s="116"/>
      <c r="AHV54" s="116"/>
      <c r="AHW54" s="116"/>
      <c r="AHX54" s="116"/>
      <c r="AHY54" s="116"/>
      <c r="AHZ54" s="116"/>
      <c r="AIA54" s="116"/>
      <c r="AIB54" s="116"/>
      <c r="AIC54" s="116"/>
      <c r="AID54" s="116"/>
      <c r="AIE54" s="116"/>
      <c r="AIF54" s="116"/>
      <c r="AIG54" s="116"/>
      <c r="AIH54" s="116"/>
      <c r="AII54" s="116"/>
      <c r="AIJ54" s="116"/>
      <c r="AIK54" s="116"/>
      <c r="AIL54" s="116"/>
      <c r="AIM54" s="116"/>
      <c r="AIN54" s="116"/>
      <c r="AIO54" s="116"/>
      <c r="AIP54" s="116"/>
      <c r="AIQ54" s="116"/>
      <c r="AIR54" s="116"/>
      <c r="AIS54" s="116"/>
      <c r="AIT54" s="116"/>
      <c r="AIU54" s="116"/>
      <c r="AIV54" s="116"/>
      <c r="AIW54" s="116"/>
      <c r="AIX54" s="116"/>
      <c r="AIY54" s="116"/>
      <c r="AIZ54" s="116"/>
      <c r="AJA54" s="116"/>
      <c r="AJB54" s="116"/>
      <c r="AJC54" s="116"/>
      <c r="AJD54" s="116"/>
      <c r="AJE54" s="116"/>
      <c r="AJF54" s="116"/>
      <c r="AJG54" s="116"/>
      <c r="AJH54" s="116"/>
      <c r="AJI54" s="116"/>
      <c r="AJJ54" s="116"/>
      <c r="AJK54" s="116"/>
      <c r="AJL54" s="116"/>
      <c r="AJM54" s="116"/>
      <c r="AJN54" s="116"/>
      <c r="AJO54" s="116"/>
      <c r="AJP54" s="116"/>
      <c r="AJQ54" s="116"/>
      <c r="AJR54" s="116"/>
      <c r="AJS54" s="116"/>
      <c r="AJT54" s="116"/>
      <c r="AJU54" s="116"/>
      <c r="AJV54" s="116"/>
      <c r="AJW54" s="116"/>
      <c r="AJX54" s="116"/>
      <c r="AJY54" s="116"/>
      <c r="AJZ54" s="116"/>
      <c r="AKA54" s="116"/>
      <c r="AKB54" s="116"/>
      <c r="AKC54" s="116"/>
      <c r="AKD54" s="116"/>
      <c r="AKE54" s="116"/>
      <c r="AKF54" s="116"/>
      <c r="AKG54" s="116"/>
      <c r="AKH54" s="116"/>
      <c r="AKI54" s="116"/>
      <c r="AKJ54" s="116"/>
      <c r="AKK54" s="116"/>
      <c r="AKL54" s="116"/>
      <c r="AKM54" s="116"/>
      <c r="AKN54" s="116"/>
      <c r="AKO54" s="116"/>
      <c r="AKP54" s="116"/>
      <c r="AKQ54" s="116"/>
      <c r="AKR54" s="116"/>
      <c r="AKS54" s="116"/>
      <c r="AKT54" s="116"/>
      <c r="AKU54" s="116"/>
      <c r="AKV54" s="116"/>
      <c r="AKW54" s="116"/>
      <c r="AKX54" s="116"/>
      <c r="AKY54" s="116"/>
      <c r="AKZ54" s="116"/>
      <c r="ALA54" s="116"/>
      <c r="ALB54" s="116"/>
      <c r="ALC54" s="116"/>
      <c r="ALD54" s="116"/>
      <c r="ALE54" s="116"/>
      <c r="ALF54" s="116"/>
      <c r="ALG54" s="116"/>
      <c r="ALH54" s="116"/>
      <c r="ALI54" s="116"/>
      <c r="ALJ54" s="116"/>
      <c r="ALK54" s="116"/>
      <c r="ALL54" s="116"/>
      <c r="ALM54" s="116"/>
      <c r="ALN54" s="116"/>
      <c r="ALO54" s="116"/>
      <c r="ALP54" s="116"/>
      <c r="ALQ54" s="116"/>
      <c r="ALR54" s="116"/>
      <c r="ALS54" s="116"/>
      <c r="ALT54" s="116"/>
      <c r="ALU54" s="116"/>
      <c r="ALV54" s="116"/>
      <c r="ALW54" s="116"/>
      <c r="ALX54" s="116"/>
      <c r="ALY54" s="116"/>
      <c r="ALZ54" s="116"/>
      <c r="AMA54" s="116"/>
      <c r="AMB54" s="116"/>
      <c r="AMC54" s="116"/>
      <c r="AMD54" s="116"/>
      <c r="AME54" s="116"/>
      <c r="AMF54" s="116"/>
      <c r="AMG54" s="116"/>
      <c r="AMH54" s="116"/>
      <c r="AMI54" s="116"/>
      <c r="AMJ54" s="116"/>
      <c r="AMK54" s="116"/>
    </row>
    <row r="55" spans="1:1025" ht="63" x14ac:dyDescent="0.25">
      <c r="A55" s="19" t="s">
        <v>90</v>
      </c>
      <c r="B55" s="20" t="s">
        <v>91</v>
      </c>
      <c r="C55" s="21" t="s">
        <v>30</v>
      </c>
      <c r="D55" s="26" t="s">
        <v>31</v>
      </c>
      <c r="E55" s="26" t="s">
        <v>31</v>
      </c>
      <c r="F55" s="26" t="s">
        <v>31</v>
      </c>
      <c r="G55" s="26" t="s">
        <v>31</v>
      </c>
      <c r="H55" s="26" t="s">
        <v>31</v>
      </c>
      <c r="I55" s="26" t="s">
        <v>31</v>
      </c>
      <c r="J55" s="26" t="s">
        <v>31</v>
      </c>
      <c r="K55" s="26" t="s">
        <v>31</v>
      </c>
      <c r="L55" s="26" t="s">
        <v>31</v>
      </c>
      <c r="M55" s="26" t="s">
        <v>31</v>
      </c>
      <c r="N55" s="26" t="s">
        <v>31</v>
      </c>
      <c r="O55" s="26" t="s">
        <v>31</v>
      </c>
      <c r="P55" s="26" t="s">
        <v>31</v>
      </c>
      <c r="Q55" s="26" t="s">
        <v>31</v>
      </c>
      <c r="R55" s="26" t="s">
        <v>31</v>
      </c>
      <c r="S55" s="26" t="s">
        <v>31</v>
      </c>
      <c r="T55" s="26" t="s">
        <v>31</v>
      </c>
      <c r="U55" s="26" t="s">
        <v>31</v>
      </c>
      <c r="V55" s="26" t="s">
        <v>31</v>
      </c>
      <c r="W55" s="26" t="s">
        <v>31</v>
      </c>
      <c r="X55" s="26"/>
    </row>
    <row r="56" spans="1:1025" ht="47.25" x14ac:dyDescent="0.25">
      <c r="A56" s="38" t="s">
        <v>92</v>
      </c>
      <c r="B56" s="39" t="s">
        <v>93</v>
      </c>
      <c r="C56" s="40" t="s">
        <v>30</v>
      </c>
      <c r="D56" s="41" t="s">
        <v>31</v>
      </c>
      <c r="E56" s="41" t="s">
        <v>31</v>
      </c>
      <c r="F56" s="41" t="s">
        <v>31</v>
      </c>
      <c r="G56" s="41" t="s">
        <v>31</v>
      </c>
      <c r="H56" s="41" t="s">
        <v>31</v>
      </c>
      <c r="I56" s="41" t="s">
        <v>31</v>
      </c>
      <c r="J56" s="41" t="s">
        <v>31</v>
      </c>
      <c r="K56" s="41" t="s">
        <v>31</v>
      </c>
      <c r="L56" s="41" t="s">
        <v>31</v>
      </c>
      <c r="M56" s="41" t="s">
        <v>31</v>
      </c>
      <c r="N56" s="41" t="s">
        <v>31</v>
      </c>
      <c r="O56" s="41" t="s">
        <v>31</v>
      </c>
      <c r="P56" s="41" t="s">
        <v>31</v>
      </c>
      <c r="Q56" s="41" t="s">
        <v>31</v>
      </c>
      <c r="R56" s="41" t="s">
        <v>31</v>
      </c>
      <c r="S56" s="41" t="s">
        <v>31</v>
      </c>
      <c r="T56" s="41" t="s">
        <v>31</v>
      </c>
      <c r="U56" s="41" t="s">
        <v>31</v>
      </c>
      <c r="V56" s="41" t="s">
        <v>31</v>
      </c>
      <c r="W56" s="41" t="s">
        <v>31</v>
      </c>
      <c r="X56" s="41"/>
    </row>
    <row r="57" spans="1:1025" ht="31.5" x14ac:dyDescent="0.25">
      <c r="A57" s="19" t="s">
        <v>94</v>
      </c>
      <c r="B57" s="20" t="s">
        <v>95</v>
      </c>
      <c r="C57" s="21" t="s">
        <v>30</v>
      </c>
      <c r="D57" s="26" t="s">
        <v>31</v>
      </c>
      <c r="E57" s="26" t="s">
        <v>31</v>
      </c>
      <c r="F57" s="26" t="s">
        <v>31</v>
      </c>
      <c r="G57" s="26" t="s">
        <v>31</v>
      </c>
      <c r="H57" s="26" t="s">
        <v>31</v>
      </c>
      <c r="I57" s="26" t="s">
        <v>31</v>
      </c>
      <c r="J57" s="26" t="s">
        <v>31</v>
      </c>
      <c r="K57" s="26" t="s">
        <v>31</v>
      </c>
      <c r="L57" s="26" t="s">
        <v>31</v>
      </c>
      <c r="M57" s="26" t="s">
        <v>31</v>
      </c>
      <c r="N57" s="26" t="s">
        <v>31</v>
      </c>
      <c r="O57" s="26" t="s">
        <v>31</v>
      </c>
      <c r="P57" s="26" t="s">
        <v>31</v>
      </c>
      <c r="Q57" s="26" t="s">
        <v>31</v>
      </c>
      <c r="R57" s="26" t="s">
        <v>31</v>
      </c>
      <c r="S57" s="26" t="s">
        <v>31</v>
      </c>
      <c r="T57" s="26" t="s">
        <v>31</v>
      </c>
      <c r="U57" s="26" t="s">
        <v>31</v>
      </c>
      <c r="V57" s="26" t="s">
        <v>31</v>
      </c>
      <c r="W57" s="26" t="s">
        <v>31</v>
      </c>
      <c r="X57" s="26"/>
    </row>
    <row r="58" spans="1:1025" ht="31.5" x14ac:dyDescent="0.25">
      <c r="A58" s="19" t="s">
        <v>96</v>
      </c>
      <c r="B58" s="20" t="s">
        <v>97</v>
      </c>
      <c r="C58" s="21" t="s">
        <v>30</v>
      </c>
      <c r="D58" s="26" t="s">
        <v>31</v>
      </c>
      <c r="E58" s="26" t="s">
        <v>31</v>
      </c>
      <c r="F58" s="26" t="s">
        <v>31</v>
      </c>
      <c r="G58" s="26" t="s">
        <v>31</v>
      </c>
      <c r="H58" s="26" t="s">
        <v>31</v>
      </c>
      <c r="I58" s="26" t="s">
        <v>31</v>
      </c>
      <c r="J58" s="26" t="s">
        <v>31</v>
      </c>
      <c r="K58" s="26" t="s">
        <v>31</v>
      </c>
      <c r="L58" s="26" t="s">
        <v>31</v>
      </c>
      <c r="M58" s="26" t="s">
        <v>31</v>
      </c>
      <c r="N58" s="26" t="s">
        <v>31</v>
      </c>
      <c r="O58" s="26" t="s">
        <v>31</v>
      </c>
      <c r="P58" s="26" t="s">
        <v>31</v>
      </c>
      <c r="Q58" s="26" t="s">
        <v>31</v>
      </c>
      <c r="R58" s="26" t="s">
        <v>31</v>
      </c>
      <c r="S58" s="26" t="s">
        <v>31</v>
      </c>
      <c r="T58" s="26" t="s">
        <v>31</v>
      </c>
      <c r="U58" s="26" t="s">
        <v>31</v>
      </c>
      <c r="V58" s="26" t="s">
        <v>31</v>
      </c>
      <c r="W58" s="26" t="s">
        <v>31</v>
      </c>
      <c r="X58" s="26"/>
    </row>
    <row r="59" spans="1:1025" ht="31.5" x14ac:dyDescent="0.25">
      <c r="A59" s="38" t="s">
        <v>98</v>
      </c>
      <c r="B59" s="39" t="s">
        <v>99</v>
      </c>
      <c r="C59" s="40" t="s">
        <v>30</v>
      </c>
      <c r="D59" s="41" t="s">
        <v>31</v>
      </c>
      <c r="E59" s="41" t="s">
        <v>31</v>
      </c>
      <c r="F59" s="41" t="s">
        <v>31</v>
      </c>
      <c r="G59" s="41" t="s">
        <v>31</v>
      </c>
      <c r="H59" s="41" t="s">
        <v>31</v>
      </c>
      <c r="I59" s="41" t="s">
        <v>31</v>
      </c>
      <c r="J59" s="41" t="s">
        <v>31</v>
      </c>
      <c r="K59" s="41" t="s">
        <v>31</v>
      </c>
      <c r="L59" s="41" t="s">
        <v>31</v>
      </c>
      <c r="M59" s="41" t="s">
        <v>31</v>
      </c>
      <c r="N59" s="41" t="s">
        <v>31</v>
      </c>
      <c r="O59" s="41" t="s">
        <v>31</v>
      </c>
      <c r="P59" s="41" t="s">
        <v>31</v>
      </c>
      <c r="Q59" s="41" t="s">
        <v>31</v>
      </c>
      <c r="R59" s="41" t="s">
        <v>31</v>
      </c>
      <c r="S59" s="41" t="s">
        <v>31</v>
      </c>
      <c r="T59" s="41" t="s">
        <v>31</v>
      </c>
      <c r="U59" s="41" t="s">
        <v>31</v>
      </c>
      <c r="V59" s="41" t="s">
        <v>31</v>
      </c>
      <c r="W59" s="41" t="s">
        <v>31</v>
      </c>
      <c r="X59" s="41" t="s">
        <v>31</v>
      </c>
    </row>
    <row r="60" spans="1:1025" ht="31.5" x14ac:dyDescent="0.25">
      <c r="A60" s="19" t="s">
        <v>100</v>
      </c>
      <c r="B60" s="20" t="s">
        <v>101</v>
      </c>
      <c r="C60" s="21" t="s">
        <v>30</v>
      </c>
      <c r="D60" s="26" t="s">
        <v>31</v>
      </c>
      <c r="E60" s="26" t="s">
        <v>31</v>
      </c>
      <c r="F60" s="26" t="s">
        <v>31</v>
      </c>
      <c r="G60" s="26" t="s">
        <v>31</v>
      </c>
      <c r="H60" s="26" t="s">
        <v>31</v>
      </c>
      <c r="I60" s="26" t="s">
        <v>31</v>
      </c>
      <c r="J60" s="26" t="s">
        <v>31</v>
      </c>
      <c r="K60" s="26" t="s">
        <v>31</v>
      </c>
      <c r="L60" s="26" t="s">
        <v>31</v>
      </c>
      <c r="M60" s="26" t="s">
        <v>31</v>
      </c>
      <c r="N60" s="26" t="s">
        <v>31</v>
      </c>
      <c r="O60" s="26" t="s">
        <v>31</v>
      </c>
      <c r="P60" s="26" t="s">
        <v>31</v>
      </c>
      <c r="Q60" s="26" t="s">
        <v>31</v>
      </c>
      <c r="R60" s="26" t="s">
        <v>31</v>
      </c>
      <c r="S60" s="26" t="s">
        <v>31</v>
      </c>
      <c r="T60" s="26" t="s">
        <v>31</v>
      </c>
      <c r="U60" s="26" t="s">
        <v>31</v>
      </c>
      <c r="V60" s="26" t="s">
        <v>31</v>
      </c>
      <c r="W60" s="26" t="s">
        <v>31</v>
      </c>
      <c r="X60" s="26" t="s">
        <v>31</v>
      </c>
    </row>
    <row r="61" spans="1:1025" ht="31.5" x14ac:dyDescent="0.25">
      <c r="A61" s="19" t="s">
        <v>102</v>
      </c>
      <c r="B61" s="20" t="s">
        <v>103</v>
      </c>
      <c r="C61" s="21" t="s">
        <v>30</v>
      </c>
      <c r="D61" s="26" t="s">
        <v>31</v>
      </c>
      <c r="E61" s="26" t="s">
        <v>31</v>
      </c>
      <c r="F61" s="26" t="s">
        <v>31</v>
      </c>
      <c r="G61" s="26" t="s">
        <v>31</v>
      </c>
      <c r="H61" s="26" t="s">
        <v>31</v>
      </c>
      <c r="I61" s="26" t="s">
        <v>31</v>
      </c>
      <c r="J61" s="26" t="s">
        <v>31</v>
      </c>
      <c r="K61" s="26" t="s">
        <v>31</v>
      </c>
      <c r="L61" s="26" t="s">
        <v>31</v>
      </c>
      <c r="M61" s="26" t="s">
        <v>31</v>
      </c>
      <c r="N61" s="26" t="s">
        <v>31</v>
      </c>
      <c r="O61" s="26" t="s">
        <v>31</v>
      </c>
      <c r="P61" s="26" t="s">
        <v>31</v>
      </c>
      <c r="Q61" s="26" t="s">
        <v>31</v>
      </c>
      <c r="R61" s="26" t="s">
        <v>31</v>
      </c>
      <c r="S61" s="26" t="s">
        <v>31</v>
      </c>
      <c r="T61" s="26" t="s">
        <v>31</v>
      </c>
      <c r="U61" s="26" t="s">
        <v>31</v>
      </c>
      <c r="V61" s="26" t="s">
        <v>31</v>
      </c>
      <c r="W61" s="26" t="s">
        <v>31</v>
      </c>
      <c r="X61" s="26"/>
    </row>
    <row r="62" spans="1:1025" ht="31.5" x14ac:dyDescent="0.25">
      <c r="A62" s="19" t="s">
        <v>104</v>
      </c>
      <c r="B62" s="20" t="s">
        <v>105</v>
      </c>
      <c r="C62" s="21" t="s">
        <v>30</v>
      </c>
      <c r="D62" s="26" t="s">
        <v>31</v>
      </c>
      <c r="E62" s="26" t="s">
        <v>31</v>
      </c>
      <c r="F62" s="26" t="s">
        <v>31</v>
      </c>
      <c r="G62" s="26" t="s">
        <v>31</v>
      </c>
      <c r="H62" s="26" t="s">
        <v>31</v>
      </c>
      <c r="I62" s="26" t="s">
        <v>31</v>
      </c>
      <c r="J62" s="26" t="s">
        <v>31</v>
      </c>
      <c r="K62" s="26" t="s">
        <v>31</v>
      </c>
      <c r="L62" s="26" t="s">
        <v>31</v>
      </c>
      <c r="M62" s="26" t="s">
        <v>31</v>
      </c>
      <c r="N62" s="26" t="s">
        <v>31</v>
      </c>
      <c r="O62" s="26" t="s">
        <v>31</v>
      </c>
      <c r="P62" s="26" t="s">
        <v>31</v>
      </c>
      <c r="Q62" s="26" t="s">
        <v>31</v>
      </c>
      <c r="R62" s="26" t="s">
        <v>31</v>
      </c>
      <c r="S62" s="26" t="s">
        <v>31</v>
      </c>
      <c r="T62" s="26" t="s">
        <v>31</v>
      </c>
      <c r="U62" s="26" t="s">
        <v>31</v>
      </c>
      <c r="V62" s="26" t="s">
        <v>31</v>
      </c>
      <c r="W62" s="26" t="s">
        <v>31</v>
      </c>
      <c r="X62" s="26"/>
    </row>
    <row r="63" spans="1:1025" ht="31.5" x14ac:dyDescent="0.25">
      <c r="A63" s="19" t="s">
        <v>106</v>
      </c>
      <c r="B63" s="20" t="s">
        <v>107</v>
      </c>
      <c r="C63" s="21" t="s">
        <v>30</v>
      </c>
      <c r="D63" s="26" t="s">
        <v>31</v>
      </c>
      <c r="E63" s="26" t="s">
        <v>31</v>
      </c>
      <c r="F63" s="26" t="s">
        <v>31</v>
      </c>
      <c r="G63" s="26" t="s">
        <v>31</v>
      </c>
      <c r="H63" s="26" t="s">
        <v>31</v>
      </c>
      <c r="I63" s="26" t="s">
        <v>31</v>
      </c>
      <c r="J63" s="26" t="s">
        <v>31</v>
      </c>
      <c r="K63" s="26" t="s">
        <v>31</v>
      </c>
      <c r="L63" s="26" t="s">
        <v>31</v>
      </c>
      <c r="M63" s="26" t="s">
        <v>31</v>
      </c>
      <c r="N63" s="26" t="s">
        <v>31</v>
      </c>
      <c r="O63" s="26" t="s">
        <v>31</v>
      </c>
      <c r="P63" s="26" t="s">
        <v>31</v>
      </c>
      <c r="Q63" s="26" t="s">
        <v>31</v>
      </c>
      <c r="R63" s="26" t="s">
        <v>31</v>
      </c>
      <c r="S63" s="26" t="s">
        <v>31</v>
      </c>
      <c r="T63" s="26" t="s">
        <v>31</v>
      </c>
      <c r="U63" s="26" t="s">
        <v>31</v>
      </c>
      <c r="V63" s="26" t="s">
        <v>31</v>
      </c>
      <c r="W63" s="26" t="s">
        <v>31</v>
      </c>
      <c r="X63" s="26"/>
    </row>
    <row r="64" spans="1:1025" ht="47.25" x14ac:dyDescent="0.25">
      <c r="A64" s="19" t="s">
        <v>108</v>
      </c>
      <c r="B64" s="20" t="s">
        <v>109</v>
      </c>
      <c r="C64" s="21" t="s">
        <v>30</v>
      </c>
      <c r="D64" s="26" t="s">
        <v>31</v>
      </c>
      <c r="E64" s="26" t="s">
        <v>31</v>
      </c>
      <c r="F64" s="26" t="s">
        <v>31</v>
      </c>
      <c r="G64" s="26" t="s">
        <v>31</v>
      </c>
      <c r="H64" s="26" t="s">
        <v>31</v>
      </c>
      <c r="I64" s="26" t="s">
        <v>31</v>
      </c>
      <c r="J64" s="26" t="s">
        <v>31</v>
      </c>
      <c r="K64" s="26" t="s">
        <v>31</v>
      </c>
      <c r="L64" s="26" t="s">
        <v>31</v>
      </c>
      <c r="M64" s="26" t="s">
        <v>31</v>
      </c>
      <c r="N64" s="26" t="s">
        <v>31</v>
      </c>
      <c r="O64" s="26" t="s">
        <v>31</v>
      </c>
      <c r="P64" s="26" t="s">
        <v>31</v>
      </c>
      <c r="Q64" s="26" t="s">
        <v>31</v>
      </c>
      <c r="R64" s="26" t="s">
        <v>31</v>
      </c>
      <c r="S64" s="26" t="s">
        <v>31</v>
      </c>
      <c r="T64" s="26" t="s">
        <v>31</v>
      </c>
      <c r="U64" s="26" t="s">
        <v>31</v>
      </c>
      <c r="V64" s="26" t="s">
        <v>31</v>
      </c>
      <c r="W64" s="26" t="s">
        <v>31</v>
      </c>
      <c r="X64" s="26"/>
    </row>
    <row r="65" spans="1:24" ht="47.25" x14ac:dyDescent="0.25">
      <c r="A65" s="19" t="s">
        <v>110</v>
      </c>
      <c r="B65" s="20" t="s">
        <v>111</v>
      </c>
      <c r="C65" s="21" t="s">
        <v>30</v>
      </c>
      <c r="D65" s="26" t="s">
        <v>31</v>
      </c>
      <c r="E65" s="26" t="s">
        <v>31</v>
      </c>
      <c r="F65" s="26" t="s">
        <v>31</v>
      </c>
      <c r="G65" s="26" t="s">
        <v>31</v>
      </c>
      <c r="H65" s="26" t="s">
        <v>31</v>
      </c>
      <c r="I65" s="26" t="s">
        <v>31</v>
      </c>
      <c r="J65" s="26" t="s">
        <v>31</v>
      </c>
      <c r="K65" s="26" t="s">
        <v>31</v>
      </c>
      <c r="L65" s="26" t="s">
        <v>31</v>
      </c>
      <c r="M65" s="26" t="s">
        <v>31</v>
      </c>
      <c r="N65" s="26" t="s">
        <v>31</v>
      </c>
      <c r="O65" s="26" t="s">
        <v>31</v>
      </c>
      <c r="P65" s="26" t="s">
        <v>31</v>
      </c>
      <c r="Q65" s="26" t="s">
        <v>31</v>
      </c>
      <c r="R65" s="26" t="s">
        <v>31</v>
      </c>
      <c r="S65" s="26" t="s">
        <v>31</v>
      </c>
      <c r="T65" s="26" t="s">
        <v>31</v>
      </c>
      <c r="U65" s="26" t="s">
        <v>31</v>
      </c>
      <c r="V65" s="26" t="s">
        <v>31</v>
      </c>
      <c r="W65" s="26" t="s">
        <v>31</v>
      </c>
      <c r="X65" s="26"/>
    </row>
    <row r="66" spans="1:24" ht="47.25" x14ac:dyDescent="0.25">
      <c r="A66" s="19" t="s">
        <v>112</v>
      </c>
      <c r="B66" s="20" t="s">
        <v>113</v>
      </c>
      <c r="C66" s="21" t="s">
        <v>30</v>
      </c>
      <c r="D66" s="26" t="s">
        <v>31</v>
      </c>
      <c r="E66" s="26" t="s">
        <v>31</v>
      </c>
      <c r="F66" s="26" t="s">
        <v>31</v>
      </c>
      <c r="G66" s="26" t="s">
        <v>31</v>
      </c>
      <c r="H66" s="26" t="s">
        <v>31</v>
      </c>
      <c r="I66" s="26" t="s">
        <v>31</v>
      </c>
      <c r="J66" s="26" t="s">
        <v>31</v>
      </c>
      <c r="K66" s="26" t="s">
        <v>31</v>
      </c>
      <c r="L66" s="26" t="s">
        <v>31</v>
      </c>
      <c r="M66" s="26" t="s">
        <v>31</v>
      </c>
      <c r="N66" s="26" t="s">
        <v>31</v>
      </c>
      <c r="O66" s="26" t="s">
        <v>31</v>
      </c>
      <c r="P66" s="26" t="s">
        <v>31</v>
      </c>
      <c r="Q66" s="26" t="s">
        <v>31</v>
      </c>
      <c r="R66" s="26" t="s">
        <v>31</v>
      </c>
      <c r="S66" s="26" t="s">
        <v>31</v>
      </c>
      <c r="T66" s="26" t="s">
        <v>31</v>
      </c>
      <c r="U66" s="26" t="s">
        <v>31</v>
      </c>
      <c r="V66" s="26" t="s">
        <v>31</v>
      </c>
      <c r="W66" s="26" t="s">
        <v>31</v>
      </c>
      <c r="X66" s="26"/>
    </row>
    <row r="67" spans="1:24" ht="47.25" x14ac:dyDescent="0.25">
      <c r="A67" s="19" t="s">
        <v>114</v>
      </c>
      <c r="B67" s="20" t="s">
        <v>115</v>
      </c>
      <c r="C67" s="21" t="s">
        <v>30</v>
      </c>
      <c r="D67" s="26" t="s">
        <v>31</v>
      </c>
      <c r="E67" s="26" t="s">
        <v>31</v>
      </c>
      <c r="F67" s="26" t="s">
        <v>31</v>
      </c>
      <c r="G67" s="26" t="s">
        <v>31</v>
      </c>
      <c r="H67" s="26" t="s">
        <v>31</v>
      </c>
      <c r="I67" s="26" t="s">
        <v>31</v>
      </c>
      <c r="J67" s="26" t="s">
        <v>31</v>
      </c>
      <c r="K67" s="26" t="s">
        <v>31</v>
      </c>
      <c r="L67" s="26" t="s">
        <v>31</v>
      </c>
      <c r="M67" s="26" t="s">
        <v>31</v>
      </c>
      <c r="N67" s="26" t="s">
        <v>31</v>
      </c>
      <c r="O67" s="26" t="s">
        <v>31</v>
      </c>
      <c r="P67" s="26" t="s">
        <v>31</v>
      </c>
      <c r="Q67" s="26" t="s">
        <v>31</v>
      </c>
      <c r="R67" s="26" t="s">
        <v>31</v>
      </c>
      <c r="S67" s="26" t="s">
        <v>31</v>
      </c>
      <c r="T67" s="26" t="s">
        <v>31</v>
      </c>
      <c r="U67" s="26" t="s">
        <v>31</v>
      </c>
      <c r="V67" s="26" t="s">
        <v>31</v>
      </c>
      <c r="W67" s="26" t="s">
        <v>31</v>
      </c>
      <c r="X67" s="26"/>
    </row>
    <row r="68" spans="1:24" ht="47.25" x14ac:dyDescent="0.25">
      <c r="A68" s="83" t="s">
        <v>116</v>
      </c>
      <c r="B68" s="84" t="s">
        <v>117</v>
      </c>
      <c r="C68" s="85" t="s">
        <v>30</v>
      </c>
      <c r="D68" s="86" t="s">
        <v>31</v>
      </c>
      <c r="E68" s="86" t="s">
        <v>31</v>
      </c>
      <c r="F68" s="86" t="s">
        <v>31</v>
      </c>
      <c r="G68" s="86" t="s">
        <v>31</v>
      </c>
      <c r="H68" s="86" t="s">
        <v>31</v>
      </c>
      <c r="I68" s="86" t="s">
        <v>31</v>
      </c>
      <c r="J68" s="86" t="s">
        <v>31</v>
      </c>
      <c r="K68" s="86" t="s">
        <v>31</v>
      </c>
      <c r="L68" s="86" t="s">
        <v>31</v>
      </c>
      <c r="M68" s="86" t="s">
        <v>31</v>
      </c>
      <c r="N68" s="86" t="s">
        <v>31</v>
      </c>
      <c r="O68" s="86" t="s">
        <v>31</v>
      </c>
      <c r="P68" s="86" t="s">
        <v>31</v>
      </c>
      <c r="Q68" s="86" t="s">
        <v>31</v>
      </c>
      <c r="R68" s="86" t="s">
        <v>31</v>
      </c>
      <c r="S68" s="86" t="s">
        <v>31</v>
      </c>
      <c r="T68" s="86" t="s">
        <v>31</v>
      </c>
      <c r="U68" s="86" t="s">
        <v>31</v>
      </c>
      <c r="V68" s="86" t="s">
        <v>31</v>
      </c>
      <c r="W68" s="86" t="s">
        <v>31</v>
      </c>
      <c r="X68" s="86"/>
    </row>
    <row r="69" spans="1:24" ht="31.5" x14ac:dyDescent="0.25">
      <c r="A69" s="19" t="s">
        <v>118</v>
      </c>
      <c r="B69" s="20" t="s">
        <v>119</v>
      </c>
      <c r="C69" s="21" t="s">
        <v>30</v>
      </c>
      <c r="D69" s="26" t="s">
        <v>31</v>
      </c>
      <c r="E69" s="26" t="s">
        <v>31</v>
      </c>
      <c r="F69" s="26" t="s">
        <v>31</v>
      </c>
      <c r="G69" s="26" t="s">
        <v>31</v>
      </c>
      <c r="H69" s="26" t="s">
        <v>31</v>
      </c>
      <c r="I69" s="26" t="s">
        <v>31</v>
      </c>
      <c r="J69" s="26" t="s">
        <v>31</v>
      </c>
      <c r="K69" s="26" t="s">
        <v>31</v>
      </c>
      <c r="L69" s="26" t="s">
        <v>31</v>
      </c>
      <c r="M69" s="26" t="s">
        <v>31</v>
      </c>
      <c r="N69" s="26" t="s">
        <v>31</v>
      </c>
      <c r="O69" s="26" t="s">
        <v>31</v>
      </c>
      <c r="P69" s="26" t="s">
        <v>31</v>
      </c>
      <c r="Q69" s="26" t="s">
        <v>31</v>
      </c>
      <c r="R69" s="26" t="s">
        <v>31</v>
      </c>
      <c r="S69" s="26" t="s">
        <v>31</v>
      </c>
      <c r="T69" s="26" t="s">
        <v>31</v>
      </c>
      <c r="U69" s="26" t="s">
        <v>31</v>
      </c>
      <c r="V69" s="26" t="s">
        <v>31</v>
      </c>
      <c r="W69" s="26" t="s">
        <v>31</v>
      </c>
      <c r="X69" s="26"/>
    </row>
    <row r="70" spans="1:24" ht="47.25" x14ac:dyDescent="0.25">
      <c r="A70" s="19" t="s">
        <v>120</v>
      </c>
      <c r="B70" s="20" t="s">
        <v>121</v>
      </c>
      <c r="C70" s="21" t="s">
        <v>30</v>
      </c>
      <c r="D70" s="26" t="s">
        <v>31</v>
      </c>
      <c r="E70" s="26" t="s">
        <v>31</v>
      </c>
      <c r="F70" s="26" t="s">
        <v>31</v>
      </c>
      <c r="G70" s="26" t="s">
        <v>31</v>
      </c>
      <c r="H70" s="26" t="s">
        <v>31</v>
      </c>
      <c r="I70" s="26" t="s">
        <v>31</v>
      </c>
      <c r="J70" s="26" t="s">
        <v>31</v>
      </c>
      <c r="K70" s="26" t="s">
        <v>31</v>
      </c>
      <c r="L70" s="26" t="s">
        <v>31</v>
      </c>
      <c r="M70" s="26" t="s">
        <v>31</v>
      </c>
      <c r="N70" s="26" t="s">
        <v>31</v>
      </c>
      <c r="O70" s="26" t="s">
        <v>31</v>
      </c>
      <c r="P70" s="26" t="s">
        <v>31</v>
      </c>
      <c r="Q70" s="26" t="s">
        <v>31</v>
      </c>
      <c r="R70" s="26" t="s">
        <v>31</v>
      </c>
      <c r="S70" s="26" t="s">
        <v>31</v>
      </c>
      <c r="T70" s="26" t="s">
        <v>31</v>
      </c>
      <c r="U70" s="26" t="s">
        <v>31</v>
      </c>
      <c r="V70" s="26" t="s">
        <v>31</v>
      </c>
      <c r="W70" s="26" t="s">
        <v>31</v>
      </c>
      <c r="X70" s="26"/>
    </row>
    <row r="71" spans="1:24" ht="63" x14ac:dyDescent="0.25">
      <c r="A71" s="87" t="s">
        <v>122</v>
      </c>
      <c r="B71" s="88" t="s">
        <v>123</v>
      </c>
      <c r="C71" s="89" t="s">
        <v>30</v>
      </c>
      <c r="D71" s="90" t="s">
        <v>31</v>
      </c>
      <c r="E71" s="90" t="s">
        <v>31</v>
      </c>
      <c r="F71" s="90" t="s">
        <v>31</v>
      </c>
      <c r="G71" s="90" t="s">
        <v>31</v>
      </c>
      <c r="H71" s="90" t="s">
        <v>31</v>
      </c>
      <c r="I71" s="90" t="s">
        <v>31</v>
      </c>
      <c r="J71" s="90" t="s">
        <v>31</v>
      </c>
      <c r="K71" s="90" t="s">
        <v>31</v>
      </c>
      <c r="L71" s="90" t="s">
        <v>31</v>
      </c>
      <c r="M71" s="90" t="s">
        <v>31</v>
      </c>
      <c r="N71" s="90" t="s">
        <v>31</v>
      </c>
      <c r="O71" s="90" t="s">
        <v>31</v>
      </c>
      <c r="P71" s="90" t="s">
        <v>31</v>
      </c>
      <c r="Q71" s="90" t="s">
        <v>31</v>
      </c>
      <c r="R71" s="90" t="s">
        <v>31</v>
      </c>
      <c r="S71" s="90" t="s">
        <v>31</v>
      </c>
      <c r="T71" s="90" t="s">
        <v>31</v>
      </c>
      <c r="U71" s="90" t="s">
        <v>31</v>
      </c>
      <c r="V71" s="90" t="s">
        <v>31</v>
      </c>
      <c r="W71" s="90" t="s">
        <v>31</v>
      </c>
      <c r="X71" s="90"/>
    </row>
    <row r="72" spans="1:24" ht="63" x14ac:dyDescent="0.25">
      <c r="A72" s="91" t="s">
        <v>124</v>
      </c>
      <c r="B72" s="92" t="s">
        <v>125</v>
      </c>
      <c r="C72" s="93" t="s">
        <v>30</v>
      </c>
      <c r="D72" s="94" t="s">
        <v>31</v>
      </c>
      <c r="E72" s="94" t="s">
        <v>31</v>
      </c>
      <c r="F72" s="94" t="s">
        <v>31</v>
      </c>
      <c r="G72" s="94" t="s">
        <v>31</v>
      </c>
      <c r="H72" s="94" t="s">
        <v>31</v>
      </c>
      <c r="I72" s="94" t="s">
        <v>31</v>
      </c>
      <c r="J72" s="94" t="s">
        <v>31</v>
      </c>
      <c r="K72" s="94" t="s">
        <v>31</v>
      </c>
      <c r="L72" s="94" t="s">
        <v>31</v>
      </c>
      <c r="M72" s="94" t="s">
        <v>31</v>
      </c>
      <c r="N72" s="94" t="s">
        <v>31</v>
      </c>
      <c r="O72" s="94" t="s">
        <v>31</v>
      </c>
      <c r="P72" s="94" t="s">
        <v>31</v>
      </c>
      <c r="Q72" s="94" t="s">
        <v>31</v>
      </c>
      <c r="R72" s="94" t="s">
        <v>31</v>
      </c>
      <c r="S72" s="94" t="s">
        <v>31</v>
      </c>
      <c r="T72" s="94" t="s">
        <v>31</v>
      </c>
      <c r="U72" s="94" t="s">
        <v>31</v>
      </c>
      <c r="V72" s="94" t="s">
        <v>31</v>
      </c>
      <c r="W72" s="94" t="s">
        <v>31</v>
      </c>
      <c r="X72" s="94"/>
    </row>
    <row r="73" spans="1:24" ht="47.25" x14ac:dyDescent="0.25">
      <c r="A73" s="91" t="s">
        <v>126</v>
      </c>
      <c r="B73" s="92" t="s">
        <v>127</v>
      </c>
      <c r="C73" s="93" t="s">
        <v>30</v>
      </c>
      <c r="D73" s="94" t="s">
        <v>31</v>
      </c>
      <c r="E73" s="94" t="s">
        <v>31</v>
      </c>
      <c r="F73" s="94" t="s">
        <v>31</v>
      </c>
      <c r="G73" s="94" t="s">
        <v>31</v>
      </c>
      <c r="H73" s="94" t="s">
        <v>31</v>
      </c>
      <c r="I73" s="94" t="s">
        <v>31</v>
      </c>
      <c r="J73" s="94" t="s">
        <v>31</v>
      </c>
      <c r="K73" s="94" t="s">
        <v>31</v>
      </c>
      <c r="L73" s="94" t="s">
        <v>31</v>
      </c>
      <c r="M73" s="94" t="s">
        <v>31</v>
      </c>
      <c r="N73" s="94" t="s">
        <v>31</v>
      </c>
      <c r="O73" s="94" t="s">
        <v>31</v>
      </c>
      <c r="P73" s="94" t="s">
        <v>31</v>
      </c>
      <c r="Q73" s="94" t="s">
        <v>31</v>
      </c>
      <c r="R73" s="94" t="s">
        <v>31</v>
      </c>
      <c r="S73" s="94" t="s">
        <v>31</v>
      </c>
      <c r="T73" s="94" t="s">
        <v>31</v>
      </c>
      <c r="U73" s="94" t="s">
        <v>31</v>
      </c>
      <c r="V73" s="94" t="s">
        <v>31</v>
      </c>
      <c r="W73" s="94" t="s">
        <v>31</v>
      </c>
      <c r="X73" s="94"/>
    </row>
    <row r="74" spans="1:24" ht="31.5" x14ac:dyDescent="0.25">
      <c r="A74" s="87" t="s">
        <v>128</v>
      </c>
      <c r="B74" s="88" t="s">
        <v>129</v>
      </c>
      <c r="C74" s="89" t="s">
        <v>30</v>
      </c>
      <c r="D74" s="90" t="str">
        <f t="shared" ref="D74:I74" si="25">D75</f>
        <v>нд</v>
      </c>
      <c r="E74" s="97">
        <f t="shared" si="25"/>
        <v>13.692075719999998</v>
      </c>
      <c r="F74" s="103">
        <f t="shared" si="25"/>
        <v>0</v>
      </c>
      <c r="G74" s="90" t="str">
        <f t="shared" si="25"/>
        <v>нд</v>
      </c>
      <c r="H74" s="97">
        <f t="shared" si="25"/>
        <v>13.692075719999998</v>
      </c>
      <c r="I74" s="90">
        <f t="shared" si="25"/>
        <v>0</v>
      </c>
      <c r="J74" s="97">
        <f>H74-I74</f>
        <v>13.692075719999998</v>
      </c>
      <c r="K74" s="96">
        <f t="shared" ref="K74:T74" si="26">K75</f>
        <v>13.692075719999998</v>
      </c>
      <c r="L74" s="96">
        <f t="shared" si="26"/>
        <v>0</v>
      </c>
      <c r="M74" s="96">
        <f t="shared" si="26"/>
        <v>0</v>
      </c>
      <c r="N74" s="96">
        <f t="shared" si="26"/>
        <v>0</v>
      </c>
      <c r="O74" s="96">
        <f t="shared" si="26"/>
        <v>0</v>
      </c>
      <c r="P74" s="96">
        <f t="shared" si="26"/>
        <v>0</v>
      </c>
      <c r="Q74" s="96">
        <f t="shared" si="26"/>
        <v>4.107622715999999</v>
      </c>
      <c r="R74" s="96">
        <f t="shared" si="26"/>
        <v>0</v>
      </c>
      <c r="S74" s="96">
        <f t="shared" si="26"/>
        <v>9.5844530039999984</v>
      </c>
      <c r="T74" s="96">
        <f t="shared" si="26"/>
        <v>0</v>
      </c>
      <c r="U74" s="97">
        <f>J74-L74</f>
        <v>13.692075719999998</v>
      </c>
      <c r="V74" s="97">
        <f>L74-M74</f>
        <v>0</v>
      </c>
      <c r="W74" s="98">
        <f>L74/(M74+O74+Q74)*100</f>
        <v>0</v>
      </c>
      <c r="X74" s="95"/>
    </row>
    <row r="75" spans="1:24" x14ac:dyDescent="0.25">
      <c r="A75" s="52" t="s">
        <v>128</v>
      </c>
      <c r="B75" s="53" t="s">
        <v>139</v>
      </c>
      <c r="C75" s="52"/>
      <c r="D75" s="54" t="s">
        <v>31</v>
      </c>
      <c r="E75" s="72">
        <f>11.603454*1.18</f>
        <v>13.692075719999998</v>
      </c>
      <c r="F75" s="99"/>
      <c r="G75" s="54" t="s">
        <v>31</v>
      </c>
      <c r="H75" s="72">
        <f>11.603454*1.18</f>
        <v>13.692075719999998</v>
      </c>
      <c r="I75" s="54">
        <v>0</v>
      </c>
      <c r="J75" s="56">
        <f>H75-I75</f>
        <v>13.692075719999998</v>
      </c>
      <c r="K75" s="100">
        <f>M75+O75+Q75+S75</f>
        <v>13.692075719999998</v>
      </c>
      <c r="L75" s="100">
        <f>N75+P75+R75+T75</f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f>J75*0.3</f>
        <v>4.107622715999999</v>
      </c>
      <c r="R75" s="100"/>
      <c r="S75" s="100">
        <f>J75*0.7</f>
        <v>9.5844530039999984</v>
      </c>
      <c r="T75" s="100"/>
      <c r="U75" s="72">
        <f>J75-L75</f>
        <v>13.692075719999998</v>
      </c>
      <c r="V75" s="72">
        <f>L75-M75</f>
        <v>0</v>
      </c>
      <c r="W75" s="73">
        <f>L75/(M75+O75+Q75+S75)*100</f>
        <v>0</v>
      </c>
      <c r="X75" s="74"/>
    </row>
    <row r="76" spans="1:24" ht="47.25" x14ac:dyDescent="0.25">
      <c r="A76" s="87" t="s">
        <v>130</v>
      </c>
      <c r="B76" s="101" t="s">
        <v>131</v>
      </c>
      <c r="C76" s="89" t="s">
        <v>30</v>
      </c>
      <c r="D76" s="90" t="s">
        <v>31</v>
      </c>
      <c r="E76" s="90" t="s">
        <v>31</v>
      </c>
      <c r="F76" s="90" t="s">
        <v>31</v>
      </c>
      <c r="G76" s="90" t="s">
        <v>31</v>
      </c>
      <c r="H76" s="90" t="s">
        <v>31</v>
      </c>
      <c r="I76" s="90" t="s">
        <v>31</v>
      </c>
      <c r="J76" s="90" t="s">
        <v>31</v>
      </c>
      <c r="K76" s="90" t="s">
        <v>31</v>
      </c>
      <c r="L76" s="90" t="s">
        <v>31</v>
      </c>
      <c r="M76" s="90" t="s">
        <v>31</v>
      </c>
      <c r="N76" s="90" t="s">
        <v>31</v>
      </c>
      <c r="O76" s="90" t="s">
        <v>31</v>
      </c>
      <c r="P76" s="90" t="s">
        <v>31</v>
      </c>
      <c r="Q76" s="90" t="s">
        <v>31</v>
      </c>
      <c r="R76" s="90" t="s">
        <v>31</v>
      </c>
      <c r="S76" s="90" t="s">
        <v>31</v>
      </c>
      <c r="T76" s="90" t="s">
        <v>31</v>
      </c>
      <c r="U76" s="90" t="s">
        <v>31</v>
      </c>
      <c r="V76" s="90" t="s">
        <v>31</v>
      </c>
      <c r="W76" s="90" t="s">
        <v>31</v>
      </c>
      <c r="X76" s="90"/>
    </row>
    <row r="77" spans="1:24" ht="31.5" x14ac:dyDescent="0.25">
      <c r="A77" s="87" t="s">
        <v>132</v>
      </c>
      <c r="B77" s="101" t="s">
        <v>133</v>
      </c>
      <c r="C77" s="89" t="s">
        <v>30</v>
      </c>
      <c r="D77" s="90" t="str">
        <f>D78</f>
        <v>нд</v>
      </c>
      <c r="E77" s="90">
        <f>E78</f>
        <v>1.867</v>
      </c>
      <c r="F77" s="90" t="str">
        <f>F78</f>
        <v>нд</v>
      </c>
      <c r="G77" s="90" t="str">
        <f>G78</f>
        <v>нд</v>
      </c>
      <c r="H77" s="97">
        <f>H78+H79</f>
        <v>1.867</v>
      </c>
      <c r="I77" s="97">
        <f>I78+I79</f>
        <v>0</v>
      </c>
      <c r="J77" s="97">
        <f>H77-I77</f>
        <v>1.867</v>
      </c>
      <c r="K77" s="96">
        <f>K78</f>
        <v>1.867</v>
      </c>
      <c r="L77" s="96">
        <f>N77+P77+R77+T77</f>
        <v>0</v>
      </c>
      <c r="M77" s="96">
        <f>M78</f>
        <v>0.37340000000000001</v>
      </c>
      <c r="N77" s="96">
        <f>N78+N79</f>
        <v>0</v>
      </c>
      <c r="O77" s="96">
        <f>O78</f>
        <v>0.37340000000000001</v>
      </c>
      <c r="P77" s="96">
        <f>P78+P79</f>
        <v>0</v>
      </c>
      <c r="Q77" s="96">
        <f>Q78</f>
        <v>0.56009999999999993</v>
      </c>
      <c r="R77" s="96">
        <f>R78+R79</f>
        <v>0</v>
      </c>
      <c r="S77" s="96">
        <f>S78</f>
        <v>0.56009999999999993</v>
      </c>
      <c r="T77" s="96">
        <f>T78+T79</f>
        <v>0</v>
      </c>
      <c r="U77" s="97">
        <f>U78</f>
        <v>1.867</v>
      </c>
      <c r="V77" s="97">
        <f>V78+V79</f>
        <v>-0.37340000000000001</v>
      </c>
      <c r="W77" s="98">
        <v>100</v>
      </c>
      <c r="X77" s="95"/>
    </row>
    <row r="78" spans="1:24" x14ac:dyDescent="0.25">
      <c r="A78" s="52" t="s">
        <v>132</v>
      </c>
      <c r="B78" s="53" t="s">
        <v>140</v>
      </c>
      <c r="C78" s="52"/>
      <c r="D78" s="54" t="s">
        <v>31</v>
      </c>
      <c r="E78" s="54">
        <v>1.867</v>
      </c>
      <c r="F78" s="54" t="s">
        <v>31</v>
      </c>
      <c r="G78" s="54" t="s">
        <v>31</v>
      </c>
      <c r="H78" s="72">
        <f>E78</f>
        <v>1.867</v>
      </c>
      <c r="I78" s="72">
        <v>0</v>
      </c>
      <c r="J78" s="56">
        <f>H78</f>
        <v>1.867</v>
      </c>
      <c r="K78" s="100">
        <f>M78+O78+Q78+S78</f>
        <v>1.867</v>
      </c>
      <c r="L78" s="100">
        <f>N78+P78+R78+T78</f>
        <v>0</v>
      </c>
      <c r="M78" s="100">
        <f>J78*0.2</f>
        <v>0.37340000000000001</v>
      </c>
      <c r="N78" s="100">
        <v>0</v>
      </c>
      <c r="O78" s="100">
        <f>J78*0.2</f>
        <v>0.37340000000000001</v>
      </c>
      <c r="P78" s="100">
        <v>0</v>
      </c>
      <c r="Q78" s="100">
        <f>J78*0.3</f>
        <v>0.56009999999999993</v>
      </c>
      <c r="R78" s="100">
        <v>0</v>
      </c>
      <c r="S78" s="100">
        <f>J78*0.3</f>
        <v>0.56009999999999993</v>
      </c>
      <c r="T78" s="100">
        <v>0</v>
      </c>
      <c r="U78" s="72">
        <f>J78-L78</f>
        <v>1.867</v>
      </c>
      <c r="V78" s="72">
        <f>L78-M78</f>
        <v>-0.37340000000000001</v>
      </c>
      <c r="W78" s="73">
        <v>100</v>
      </c>
      <c r="X78" s="74"/>
    </row>
    <row r="79" spans="1:24" ht="23.25" customHeight="1" x14ac:dyDescent="0.25">
      <c r="A79" s="52"/>
      <c r="B79" s="81"/>
      <c r="C79" s="54"/>
      <c r="D79" s="54"/>
      <c r="E79" s="54"/>
      <c r="F79" s="54"/>
      <c r="G79" s="54"/>
      <c r="H79" s="72"/>
      <c r="I79" s="72"/>
      <c r="J79" s="56"/>
      <c r="K79" s="72"/>
      <c r="L79" s="100"/>
      <c r="M79" s="104"/>
      <c r="N79" s="100"/>
      <c r="O79" s="72"/>
      <c r="P79" s="100"/>
      <c r="Q79" s="105"/>
      <c r="R79" s="100"/>
      <c r="S79" s="72"/>
      <c r="T79" s="100"/>
      <c r="U79" s="72"/>
      <c r="V79" s="72"/>
      <c r="W79" s="73"/>
      <c r="X79" s="74"/>
    </row>
  </sheetData>
  <mergeCells count="27">
    <mergeCell ref="A4:Z4"/>
    <mergeCell ref="A6:Z6"/>
    <mergeCell ref="A7:Z7"/>
    <mergeCell ref="A9:Z9"/>
    <mergeCell ref="A10:Z10"/>
    <mergeCell ref="A12:Z12"/>
    <mergeCell ref="A13:Z13"/>
    <mergeCell ref="A16:X16"/>
    <mergeCell ref="A17:A19"/>
    <mergeCell ref="B17:B19"/>
    <mergeCell ref="C17:C19"/>
    <mergeCell ref="D17:F18"/>
    <mergeCell ref="G17:G19"/>
    <mergeCell ref="H17:H19"/>
    <mergeCell ref="I17:I19"/>
    <mergeCell ref="J17:J19"/>
    <mergeCell ref="K17:T17"/>
    <mergeCell ref="U17:U19"/>
    <mergeCell ref="V17:W17"/>
    <mergeCell ref="X17:X19"/>
    <mergeCell ref="K18:L18"/>
    <mergeCell ref="W18:W19"/>
    <mergeCell ref="M18:N18"/>
    <mergeCell ref="O18:P18"/>
    <mergeCell ref="Q18:R18"/>
    <mergeCell ref="S18:T18"/>
    <mergeCell ref="V18:V19"/>
  </mergeCells>
  <printOptions horizontalCentered="1"/>
  <pageMargins left="0.55138888888888904" right="0.39374999999999999" top="0.78749999999999998" bottom="0.78749999999999998" header="0.51180555555555496" footer="0.51180555555555496"/>
  <pageSetup paperSize="8" scale="49" firstPageNumber="0" fitToHeight="0" orientation="landscape" horizontalDpi="300" verticalDpi="300" r:id="rId1"/>
  <headerFooter>
    <oddHeader>&amp;C&amp;P</oddHeader>
  </headerFooter>
  <rowBreaks count="1" manualBreakCount="1">
    <brk id="3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10 Квартал финансирование</vt:lpstr>
      <vt:lpstr>'10 Квартал финансирование'!Print_Titles_0</vt:lpstr>
      <vt:lpstr>'10 Квартал финансирование'!Print_Titles_0_0</vt:lpstr>
      <vt:lpstr>'10 Квартал финансирование'!Print_Titles_0_0_0</vt:lpstr>
      <vt:lpstr>'10 Квартал финансирование'!Print_Titles_0_0_0_0</vt:lpstr>
      <vt:lpstr>'10 Квартал финансирование'!Заголовки_для_печати</vt:lpstr>
      <vt:lpstr>'10 Квартал финансирование'!Область_печати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</dc:creator>
  <dc:description/>
  <cp:lastModifiedBy>ans</cp:lastModifiedBy>
  <cp:revision>12</cp:revision>
  <cp:lastPrinted>2018-04-11T08:33:11Z</cp:lastPrinted>
  <dcterms:created xsi:type="dcterms:W3CDTF">2017-05-25T06:40:04Z</dcterms:created>
  <dcterms:modified xsi:type="dcterms:W3CDTF">2018-05-11T02:53:44Z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